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omments5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omments6.xml" ContentType="application/vnd.openxmlformats-officedocument.spreadsheetml.comment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drawings/drawing41.xml" ContentType="application/vnd.openxmlformats-officedocument.drawing+xml"/>
  <Override PartName="/xl/charts/chart79.xml" ContentType="application/vnd.openxmlformats-officedocument.drawingml.chart+xml"/>
  <Override PartName="/xl/drawings/drawing42.xml" ContentType="application/vnd.openxmlformats-officedocument.drawing+xml"/>
  <Override PartName="/xl/charts/chart80.xml" ContentType="application/vnd.openxmlformats-officedocument.drawingml.chart+xml"/>
  <Override PartName="/xl/drawings/drawing43.xml" ContentType="application/vnd.openxmlformats-officedocument.drawing+xml"/>
  <Override PartName="/xl/charts/chart81.xml" ContentType="application/vnd.openxmlformats-officedocument.drawingml.chart+xml"/>
  <Override PartName="/xl/drawings/drawing44.xml" ContentType="application/vnd.openxmlformats-officedocument.drawing+xml"/>
  <Override PartName="/xl/comments7.xml" ContentType="application/vnd.openxmlformats-officedocument.spreadsheetml.comments+xml"/>
  <Override PartName="/xl/charts/chart82.xml" ContentType="application/vnd.openxmlformats-officedocument.drawingml.chart+xml"/>
  <Override PartName="/xl/drawings/drawing45.xml" ContentType="application/vnd.openxmlformats-officedocument.drawing+xml"/>
  <Override PartName="/xl/charts/chart83.xml" ContentType="application/vnd.openxmlformats-officedocument.drawingml.chart+xml"/>
  <Override PartName="/xl/drawings/drawing46.xml" ContentType="application/vnd.openxmlformats-officedocument.drawing+xml"/>
  <Override PartName="/xl/charts/chart84.xml" ContentType="application/vnd.openxmlformats-officedocument.drawingml.chart+xml"/>
  <Override PartName="/xl/drawings/drawing47.xml" ContentType="application/vnd.openxmlformats-officedocument.drawing+xml"/>
  <Override PartName="/xl/charts/chart85.xml" ContentType="application/vnd.openxmlformats-officedocument.drawingml.chart+xml"/>
  <Override PartName="/xl/drawings/drawing48.xml" ContentType="application/vnd.openxmlformats-officedocument.drawing+xml"/>
  <Override PartName="/xl/charts/chart86.xml" ContentType="application/vnd.openxmlformats-officedocument.drawingml.chart+xml"/>
  <Override PartName="/xl/drawings/drawing49.xml" ContentType="application/vnd.openxmlformats-officedocument.drawing+xml"/>
  <Override PartName="/xl/charts/chart87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1 Quarterlies\2021 Q1\Credit Ratings\"/>
    </mc:Choice>
  </mc:AlternateContent>
  <bookViews>
    <workbookView xWindow="28680" yWindow="-120" windowWidth="29040" windowHeight="15840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1Q1" sheetId="87" r:id="rId6"/>
    <sheet name="Credit_2020Q4" sheetId="85" r:id="rId7"/>
    <sheet name="Credit_2020Q3" sheetId="84" r:id="rId8"/>
    <sheet name="Credit_2020Q2" sheetId="83" r:id="rId9"/>
    <sheet name="Credit_2020Q1" sheetId="81" r:id="rId10"/>
    <sheet name="Credit_2019Q4" sheetId="80" r:id="rId11"/>
    <sheet name="Credit_2019Q3" sheetId="79" r:id="rId12"/>
    <sheet name="Credit_2019Q2" sheetId="76" r:id="rId13"/>
    <sheet name="Credit_2019Q1" sheetId="78" r:id="rId14"/>
    <sheet name="Credit_2018Q4" sheetId="75" r:id="rId15"/>
    <sheet name="Credit_2018Q3" sheetId="74" r:id="rId16"/>
    <sheet name="Credit_2018Q2" sheetId="73" r:id="rId17"/>
    <sheet name="Credit_2018Q1" sheetId="71" r:id="rId18"/>
    <sheet name="Credit_2017Q4" sheetId="70" r:id="rId19"/>
    <sheet name="Credit_2017Q3" sheetId="69" r:id="rId20"/>
    <sheet name="Credit_2017Q2" sheetId="68" r:id="rId21"/>
    <sheet name="Credit_2017Q1" sheetId="66" r:id="rId22"/>
    <sheet name="Credit_2016Q4" sheetId="65" r:id="rId23"/>
    <sheet name="Credit_2016Q3" sheetId="64" r:id="rId24"/>
    <sheet name="Credit_2016Q2" sheetId="63" r:id="rId25"/>
    <sheet name="Credit_2016Q1" sheetId="61" r:id="rId26"/>
    <sheet name="Credit_2015Q4" sheetId="60" r:id="rId27"/>
    <sheet name="Credit_2015Q3" sheetId="58" r:id="rId28"/>
    <sheet name="Credit_2015Q2" sheetId="57" r:id="rId29"/>
    <sheet name="Credit_2015Q1" sheetId="56" r:id="rId30"/>
    <sheet name="Credit_2014Q4" sheetId="55" r:id="rId31"/>
    <sheet name="Credit_2014Q3" sheetId="54" r:id="rId32"/>
    <sheet name="Credit_2014Q2" sheetId="52" r:id="rId33"/>
    <sheet name="Credit_2014Q1" sheetId="51" r:id="rId34"/>
    <sheet name="Credit_2013Q4" sheetId="50" r:id="rId35"/>
    <sheet name="Credit_2013Q3" sheetId="49" r:id="rId36"/>
    <sheet name="Credit_2013Q2" sheetId="43" r:id="rId37"/>
    <sheet name="Credit_2013Q1" sheetId="40" r:id="rId38"/>
    <sheet name="Credit_2012Q4" sheetId="34" r:id="rId39"/>
    <sheet name="Credit_2012Q3" sheetId="45" r:id="rId40"/>
    <sheet name="Credit_2012Q2" sheetId="46" r:id="rId41"/>
    <sheet name="Credit_2012Q1" sheetId="47" r:id="rId42"/>
    <sheet name="Credit_2011Q4" sheetId="28" r:id="rId43"/>
    <sheet name="Credit_2011Q3" sheetId="27" r:id="rId44"/>
    <sheet name="Credit_2011Q2" sheetId="26" r:id="rId45"/>
    <sheet name="Credit_2011Q1" sheetId="25" r:id="rId46"/>
    <sheet name="Credit_2010Q4" sheetId="24" r:id="rId47"/>
    <sheet name="Credit_2009Q4" sheetId="20" r:id="rId48"/>
    <sheet name="Credit_2008Q4" sheetId="16" r:id="rId49"/>
    <sheet name="Credit_2007Q4" sheetId="17" r:id="rId50"/>
    <sheet name="Credit_2006Q4" sheetId="11" r:id="rId51"/>
    <sheet name="Credit_2001Q4" sheetId="8" r:id="rId52"/>
    <sheet name="Reg_Percent_2020" sheetId="86" r:id="rId53"/>
    <sheet name="Reg_Percent_2019" sheetId="82" r:id="rId54"/>
    <sheet name="Reg_Percent_2018" sheetId="77" r:id="rId55"/>
    <sheet name="Reg_Percent_2017" sheetId="72" r:id="rId56"/>
    <sheet name="Reg_Percent_2016" sheetId="67" r:id="rId57"/>
    <sheet name="Reg_Percent_2015" sheetId="62" r:id="rId58"/>
    <sheet name="Reg_Percent_2014" sheetId="59" r:id="rId59"/>
    <sheet name="Reg_Percent_2013" sheetId="53" r:id="rId60"/>
    <sheet name="Reg_Percent_2012" sheetId="44" r:id="rId61"/>
    <sheet name="Reg_Percent_2011" sheetId="38" r:id="rId62"/>
    <sheet name="Reg_Percent_2010" sheetId="48" r:id="rId63"/>
    <sheet name="Scale" sheetId="41" r:id="rId64"/>
  </sheets>
  <externalReferences>
    <externalReference r:id="rId65"/>
    <externalReference r:id="rId66"/>
    <externalReference r:id="rId67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F36" i="7" l="1"/>
  <c r="CF35" i="7"/>
  <c r="CF34" i="7"/>
  <c r="CF33" i="7"/>
  <c r="CF32" i="7"/>
  <c r="CF31" i="7"/>
  <c r="CF26" i="7"/>
  <c r="CF25" i="7"/>
  <c r="CF24" i="7"/>
  <c r="CF23" i="7"/>
  <c r="CF22" i="7"/>
  <c r="CF21" i="7"/>
  <c r="CF16" i="7"/>
  <c r="CF15" i="7"/>
  <c r="CF14" i="7"/>
  <c r="CF13" i="7"/>
  <c r="CF12" i="7"/>
  <c r="CF11" i="7"/>
  <c r="CF7" i="7"/>
  <c r="BG16" i="7"/>
  <c r="BG7" i="7"/>
  <c r="BG14" i="7"/>
  <c r="BG24" i="7"/>
  <c r="BG11" i="7"/>
  <c r="BG12" i="7"/>
  <c r="BG26" i="7"/>
  <c r="BG13" i="7"/>
  <c r="BG15" i="7"/>
  <c r="BG23" i="7"/>
  <c r="BG22" i="7"/>
  <c r="BG21" i="7"/>
  <c r="BG25" i="7"/>
  <c r="BG17" i="7" l="1"/>
  <c r="BH13" i="7" s="1"/>
  <c r="BG27" i="7"/>
  <c r="BH22" i="7" s="1"/>
  <c r="BH15" i="7"/>
  <c r="BH12" i="7"/>
  <c r="BH16" i="7"/>
  <c r="BH11" i="7" l="1"/>
  <c r="BH25" i="7"/>
  <c r="BH23" i="7"/>
  <c r="BH26" i="7"/>
  <c r="BH21" i="7"/>
  <c r="BH27" i="7" s="1"/>
  <c r="BH24" i="7"/>
  <c r="BH14" i="7"/>
  <c r="BH17" i="7"/>
  <c r="W12" i="10" l="1"/>
  <c r="W11" i="10"/>
  <c r="W14" i="9"/>
  <c r="W13" i="9"/>
  <c r="W12" i="9"/>
  <c r="W11" i="9"/>
  <c r="V14" i="9"/>
  <c r="V13" i="9"/>
  <c r="V12" i="9"/>
  <c r="V11" i="9"/>
  <c r="W14" i="10" l="1"/>
  <c r="W13" i="10" s="1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E6" i="87"/>
  <c r="AJ8" i="87"/>
  <c r="AJ11" i="87"/>
  <c r="CG50" i="5" l="1"/>
  <c r="CG58" i="5"/>
  <c r="CG61" i="5"/>
  <c r="CG63" i="5" s="1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W36" i="87"/>
  <c r="AX36" i="87" s="1"/>
  <c r="AW29" i="87"/>
  <c r="AW22" i="87"/>
  <c r="AX22" i="87" s="1"/>
  <c r="AW18" i="87"/>
  <c r="AW15" i="87"/>
  <c r="AX15" i="87" s="1"/>
  <c r="AX7" i="87"/>
  <c r="AW16" i="87"/>
  <c r="AX16" i="87" s="1"/>
  <c r="AX18" i="87"/>
  <c r="AW9" i="87"/>
  <c r="AX9" i="87" s="1"/>
  <c r="AW11" i="87"/>
  <c r="AX11" i="87" s="1"/>
  <c r="L14" i="87"/>
  <c r="M13" i="87" s="1"/>
  <c r="AW8" i="87"/>
  <c r="BC9" i="87"/>
  <c r="AW10" i="87"/>
  <c r="AX10" i="87" s="1"/>
  <c r="AW12" i="87"/>
  <c r="AX12" i="87" s="1"/>
  <c r="AW13" i="87"/>
  <c r="AX13" i="87" s="1"/>
  <c r="AX14" i="87"/>
  <c r="AX8" i="87"/>
  <c r="AW14" i="87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X25" i="87"/>
  <c r="AW30" i="87"/>
  <c r="AX30" i="87" s="1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X59" i="87"/>
  <c r="AJ10" i="87"/>
  <c r="G34" i="87"/>
  <c r="G19" i="87"/>
  <c r="AJ66" i="87"/>
  <c r="AJ43" i="87"/>
  <c r="AJ41" i="87"/>
  <c r="AJ23" i="87"/>
  <c r="AJ49" i="87"/>
  <c r="AJ24" i="87"/>
  <c r="G42" i="87"/>
  <c r="G31" i="87"/>
  <c r="G12" i="87"/>
  <c r="AJ61" i="87"/>
  <c r="AJ44" i="87"/>
  <c r="AJ32" i="87"/>
  <c r="AK8" i="87"/>
  <c r="G36" i="87"/>
  <c r="G22" i="87"/>
  <c r="G28" i="87"/>
  <c r="G44" i="87"/>
  <c r="G48" i="87"/>
  <c r="G10" i="87"/>
  <c r="AJ50" i="87"/>
  <c r="AJ52" i="87"/>
  <c r="AJ27" i="87"/>
  <c r="G7" i="87"/>
  <c r="AJ29" i="87"/>
  <c r="G15" i="87"/>
  <c r="AJ37" i="87"/>
  <c r="AJ55" i="87"/>
  <c r="AJ35" i="87"/>
  <c r="G27" i="87"/>
  <c r="G41" i="87"/>
  <c r="AJ51" i="87"/>
  <c r="AJ59" i="87"/>
  <c r="AJ12" i="87"/>
  <c r="G45" i="87"/>
  <c r="G35" i="87"/>
  <c r="G13" i="87"/>
  <c r="AJ57" i="87"/>
  <c r="AJ39" i="87"/>
  <c r="AJ38" i="87"/>
  <c r="AJ16" i="87"/>
  <c r="AJ58" i="87"/>
  <c r="AJ28" i="87"/>
  <c r="G40" i="87"/>
  <c r="G37" i="87"/>
  <c r="G8" i="87"/>
  <c r="AJ56" i="87"/>
  <c r="AJ33" i="87"/>
  <c r="AJ14" i="87"/>
  <c r="G25" i="87"/>
  <c r="G24" i="87"/>
  <c r="AL8" i="87"/>
  <c r="G43" i="87"/>
  <c r="G18" i="87"/>
  <c r="G21" i="87"/>
  <c r="AJ45" i="87"/>
  <c r="AJ36" i="87"/>
  <c r="AJ22" i="87"/>
  <c r="AJ53" i="87"/>
  <c r="AJ31" i="87"/>
  <c r="AK11" i="87"/>
  <c r="G33" i="87"/>
  <c r="AJ63" i="87"/>
  <c r="AJ67" i="87"/>
  <c r="G30" i="87"/>
  <c r="AJ65" i="87"/>
  <c r="G47" i="87"/>
  <c r="G49" i="87"/>
  <c r="AJ60" i="87"/>
  <c r="AJ26" i="87"/>
  <c r="AJ17" i="87"/>
  <c r="G39" i="87"/>
  <c r="G46" i="87"/>
  <c r="G9" i="87"/>
  <c r="AJ64" i="87"/>
  <c r="AJ47" i="87"/>
  <c r="AJ54" i="87"/>
  <c r="AJ9" i="87"/>
  <c r="AJ40" i="87"/>
  <c r="AL11" i="87"/>
  <c r="G29" i="87"/>
  <c r="G32" i="87"/>
  <c r="AJ62" i="87"/>
  <c r="AJ42" i="87"/>
  <c r="AJ34" i="87"/>
  <c r="AJ19" i="87"/>
  <c r="G61" i="87"/>
  <c r="G26" i="87"/>
  <c r="G16" i="87"/>
  <c r="G38" i="87"/>
  <c r="G23" i="87"/>
  <c r="AJ7" i="87"/>
  <c r="AJ46" i="87"/>
  <c r="AJ25" i="87"/>
  <c r="AJ13" i="87"/>
  <c r="AJ48" i="87"/>
  <c r="AJ15" i="87"/>
  <c r="G17" i="87"/>
  <c r="AJ18" i="87"/>
  <c r="AJ30" i="87"/>
  <c r="G20" i="87"/>
  <c r="AJ21" i="87"/>
  <c r="G11" i="87"/>
  <c r="G14" i="87"/>
  <c r="AJ20" i="87"/>
  <c r="AY56" i="87" l="1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8" i="87"/>
  <c r="AG8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K12" i="87"/>
  <c r="AK22" i="87"/>
  <c r="E10" i="87"/>
  <c r="E26" i="87"/>
  <c r="AK35" i="87"/>
  <c r="E42" i="87"/>
  <c r="AL9" i="87"/>
  <c r="AK43" i="87"/>
  <c r="AL20" i="87"/>
  <c r="AL14" i="87"/>
  <c r="AL43" i="87"/>
  <c r="AK13" i="87"/>
  <c r="AK7" i="87"/>
  <c r="E24" i="87"/>
  <c r="AK34" i="87"/>
  <c r="E20" i="87"/>
  <c r="AL16" i="87"/>
  <c r="AL39" i="87"/>
  <c r="AL15" i="87"/>
  <c r="AL21" i="87"/>
  <c r="AK40" i="87"/>
  <c r="AK15" i="87"/>
  <c r="AL13" i="87"/>
  <c r="AL7" i="87"/>
  <c r="E22" i="87"/>
  <c r="AL34" i="87"/>
  <c r="E32" i="87"/>
  <c r="AK16" i="87"/>
  <c r="AK39" i="87"/>
  <c r="AK29" i="87"/>
  <c r="E47" i="87"/>
  <c r="E35" i="87"/>
  <c r="AL45" i="87"/>
  <c r="AL23" i="87"/>
  <c r="AK27" i="87"/>
  <c r="E36" i="87"/>
  <c r="E29" i="87"/>
  <c r="E9" i="87"/>
  <c r="AK20" i="87"/>
  <c r="AK45" i="87"/>
  <c r="E16" i="87"/>
  <c r="AK49" i="87"/>
  <c r="E27" i="87"/>
  <c r="AK46" i="87"/>
  <c r="AK61" i="87"/>
  <c r="AK37" i="87"/>
  <c r="AL24" i="87"/>
  <c r="E45" i="87"/>
  <c r="AK32" i="87"/>
  <c r="AL61" i="87"/>
  <c r="E39" i="87"/>
  <c r="AL12" i="87"/>
  <c r="AL17" i="87"/>
  <c r="AL26" i="87"/>
  <c r="E48" i="87"/>
  <c r="E61" i="87"/>
  <c r="AK33" i="87"/>
  <c r="AK24" i="87"/>
  <c r="AK23" i="87"/>
  <c r="E19" i="87"/>
  <c r="AK26" i="87"/>
  <c r="E8" i="87"/>
  <c r="E13" i="87"/>
  <c r="AL27" i="87"/>
  <c r="E14" i="87"/>
  <c r="E25" i="87"/>
  <c r="AL44" i="87"/>
  <c r="E30" i="87"/>
  <c r="AL18" i="87"/>
  <c r="E17" i="87"/>
  <c r="AL35" i="87"/>
  <c r="AL29" i="87"/>
  <c r="E23" i="87"/>
  <c r="AK44" i="87"/>
  <c r="AK18" i="87"/>
  <c r="AL22" i="87"/>
  <c r="AL33" i="87"/>
  <c r="AK14" i="87"/>
  <c r="AK47" i="87"/>
  <c r="AL41" i="87"/>
  <c r="E49" i="87"/>
  <c r="E33" i="87"/>
  <c r="E7" i="87"/>
  <c r="AL37" i="87"/>
  <c r="AL49" i="87"/>
  <c r="AK10" i="87"/>
  <c r="AL31" i="87"/>
  <c r="AK36" i="87"/>
  <c r="E44" i="87"/>
  <c r="AK21" i="87"/>
  <c r="E12" i="87"/>
  <c r="AL40" i="87"/>
  <c r="AK41" i="87"/>
  <c r="E34" i="87"/>
  <c r="E43" i="87"/>
  <c r="AK9" i="87"/>
  <c r="AK17" i="87"/>
  <c r="AL25" i="87"/>
  <c r="E41" i="87"/>
  <c r="AK19" i="87"/>
  <c r="AL42" i="87"/>
  <c r="AL28" i="87"/>
  <c r="AL38" i="87"/>
  <c r="E15" i="87"/>
  <c r="E18" i="87"/>
  <c r="E37" i="87"/>
  <c r="AL47" i="87"/>
  <c r="AL48" i="87"/>
  <c r="AK25" i="87"/>
  <c r="E38" i="87"/>
  <c r="AL19" i="87"/>
  <c r="AK42" i="87"/>
  <c r="AK28" i="87"/>
  <c r="AK38" i="87"/>
  <c r="E46" i="87"/>
  <c r="AL36" i="87"/>
  <c r="E40" i="87"/>
  <c r="AL10" i="87"/>
  <c r="E31" i="87"/>
  <c r="AK48" i="87"/>
  <c r="AK31" i="87"/>
  <c r="AL32" i="87"/>
  <c r="AK30" i="87"/>
  <c r="E11" i="87"/>
  <c r="AL46" i="87"/>
  <c r="E28" i="87"/>
  <c r="AL30" i="87"/>
  <c r="E21" i="87"/>
  <c r="AH10" i="87" l="1"/>
  <c r="AG10" i="87"/>
  <c r="AM10" i="87"/>
  <c r="AG12" i="87"/>
  <c r="AH12" i="87"/>
  <c r="AM12" i="87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AA11" i="87" l="1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BD11" i="87"/>
  <c r="BC12" i="87"/>
  <c r="BI10" i="87"/>
  <c r="BG10" i="87"/>
  <c r="BH10" i="87"/>
  <c r="BF10" i="87"/>
  <c r="S10" i="87"/>
  <c r="S9" i="87" l="1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C14" i="87" l="1"/>
  <c r="BD13" i="87"/>
  <c r="BI12" i="87"/>
  <c r="BG12" i="87"/>
  <c r="BH12" i="87"/>
  <c r="BF12" i="87"/>
  <c r="BI13" i="87" l="1"/>
  <c r="BH13" i="87"/>
  <c r="BG13" i="87"/>
  <c r="BF13" i="87"/>
  <c r="BC15" i="87"/>
  <c r="BD14" i="87"/>
  <c r="BH14" i="87" l="1"/>
  <c r="BG14" i="87"/>
  <c r="BF14" i="87"/>
  <c r="BI14" i="87"/>
  <c r="BD15" i="87"/>
  <c r="BC16" i="87"/>
  <c r="BD16" i="87" l="1"/>
  <c r="BC17" i="87"/>
  <c r="BI15" i="87"/>
  <c r="BH15" i="87"/>
  <c r="BG15" i="87"/>
  <c r="BF15" i="87"/>
  <c r="BC18" i="87" l="1"/>
  <c r="BD17" i="87"/>
  <c r="BF16" i="87"/>
  <c r="BI16" i="87"/>
  <c r="BH16" i="87"/>
  <c r="BG16" i="87"/>
  <c r="BG17" i="87" l="1"/>
  <c r="BF17" i="87"/>
  <c r="BI17" i="87"/>
  <c r="BH17" i="87"/>
  <c r="BC19" i="87"/>
  <c r="BD18" i="87"/>
  <c r="BH18" i="87" l="1"/>
  <c r="BG18" i="87"/>
  <c r="BF18" i="87"/>
  <c r="BI18" i="87"/>
  <c r="BD19" i="87"/>
  <c r="BC20" i="87"/>
  <c r="BD20" i="87" l="1"/>
  <c r="BC21" i="87"/>
  <c r="BI19" i="87"/>
  <c r="BH19" i="87"/>
  <c r="BG19" i="87"/>
  <c r="BF19" i="87"/>
  <c r="BC22" i="87" l="1"/>
  <c r="BD21" i="87"/>
  <c r="BF20" i="87"/>
  <c r="BI20" i="87"/>
  <c r="BH20" i="87"/>
  <c r="BG20" i="87"/>
  <c r="BG21" i="87" l="1"/>
  <c r="BF21" i="87"/>
  <c r="BI21" i="87"/>
  <c r="BH21" i="87"/>
  <c r="BC23" i="87"/>
  <c r="BD22" i="87"/>
  <c r="BH22" i="87" l="1"/>
  <c r="BG22" i="87"/>
  <c r="BF22" i="87"/>
  <c r="BI22" i="87"/>
  <c r="BC24" i="87"/>
  <c r="BD23" i="87"/>
  <c r="BF23" i="87" l="1"/>
  <c r="BI23" i="87"/>
  <c r="BH23" i="87"/>
  <c r="BG23" i="87"/>
  <c r="BC25" i="87"/>
  <c r="BD24" i="87"/>
  <c r="BG24" i="87" l="1"/>
  <c r="BF24" i="87"/>
  <c r="BI24" i="87"/>
  <c r="BH24" i="87"/>
  <c r="BC26" i="87"/>
  <c r="BD25" i="87"/>
  <c r="BH25" i="87" l="1"/>
  <c r="BG25" i="87"/>
  <c r="BF25" i="87"/>
  <c r="BI25" i="87"/>
  <c r="BD26" i="87"/>
  <c r="BC27" i="87"/>
  <c r="BD27" i="87" l="1"/>
  <c r="BC28" i="87"/>
  <c r="BI26" i="87"/>
  <c r="BH26" i="87"/>
  <c r="BG26" i="87"/>
  <c r="BF26" i="87"/>
  <c r="BC29" i="87" l="1"/>
  <c r="BD28" i="87"/>
  <c r="BF27" i="87"/>
  <c r="BI27" i="87"/>
  <c r="BH27" i="87"/>
  <c r="BG27" i="87"/>
  <c r="BG28" i="87" l="1"/>
  <c r="BF28" i="87"/>
  <c r="BI28" i="87"/>
  <c r="BH28" i="87"/>
  <c r="BC30" i="87"/>
  <c r="BD29" i="87"/>
  <c r="BH29" i="87" l="1"/>
  <c r="BG29" i="87"/>
  <c r="BF29" i="87"/>
  <c r="BI29" i="87"/>
  <c r="BD30" i="87"/>
  <c r="BC31" i="87"/>
  <c r="BD31" i="87" l="1"/>
  <c r="BC32" i="87"/>
  <c r="BI30" i="87"/>
  <c r="BH30" i="87"/>
  <c r="BG30" i="87"/>
  <c r="BF30" i="87"/>
  <c r="BC33" i="87" l="1"/>
  <c r="BD32" i="87"/>
  <c r="BF31" i="87"/>
  <c r="BI31" i="87"/>
  <c r="BH31" i="87"/>
  <c r="BG31" i="87"/>
  <c r="BG32" i="87" l="1"/>
  <c r="BF32" i="87"/>
  <c r="BI32" i="87"/>
  <c r="BH32" i="87"/>
  <c r="BC34" i="87"/>
  <c r="BD33" i="87"/>
  <c r="BH33" i="87" l="1"/>
  <c r="BG33" i="87"/>
  <c r="BF33" i="87"/>
  <c r="BI33" i="87"/>
  <c r="BC35" i="87"/>
  <c r="BD34" i="87"/>
  <c r="BI34" i="87" l="1"/>
  <c r="BH34" i="87"/>
  <c r="BG34" i="87"/>
  <c r="BF34" i="87"/>
  <c r="BC36" i="87"/>
  <c r="BD35" i="87"/>
  <c r="BG35" i="87" l="1"/>
  <c r="BI35" i="87"/>
  <c r="BH35" i="87"/>
  <c r="BF35" i="87"/>
  <c r="BD36" i="87"/>
  <c r="BC37" i="87"/>
  <c r="BH36" i="87" l="1"/>
  <c r="BI36" i="87"/>
  <c r="BG36" i="87"/>
  <c r="BF36" i="87"/>
  <c r="BD37" i="87"/>
  <c r="BC38" i="87"/>
  <c r="BC39" i="87" l="1"/>
  <c r="BD38" i="87"/>
  <c r="BI37" i="87"/>
  <c r="BG37" i="87"/>
  <c r="BF37" i="87"/>
  <c r="BH37" i="87"/>
  <c r="BF38" i="87" l="1"/>
  <c r="BI38" i="87"/>
  <c r="BH38" i="87"/>
  <c r="BG38" i="87"/>
  <c r="BC40" i="87"/>
  <c r="BD39" i="87"/>
  <c r="BH39" i="87" l="1"/>
  <c r="BG39" i="87"/>
  <c r="BI39" i="87"/>
  <c r="BF39" i="87"/>
  <c r="BD40" i="87"/>
  <c r="BC41" i="87"/>
  <c r="BC42" i="87" l="1"/>
  <c r="BD41" i="87"/>
  <c r="BI40" i="87"/>
  <c r="BH40" i="87"/>
  <c r="BG40" i="87"/>
  <c r="BF40" i="87"/>
  <c r="BG41" i="87" l="1"/>
  <c r="BF41" i="87"/>
  <c r="BI41" i="87"/>
  <c r="BH41" i="87"/>
  <c r="BD42" i="87"/>
  <c r="BC43" i="87"/>
  <c r="BI42" i="87" l="1"/>
  <c r="BH42" i="87"/>
  <c r="BG42" i="87"/>
  <c r="BF42" i="87"/>
  <c r="BC44" i="87"/>
  <c r="BD43" i="87"/>
  <c r="BF43" i="87" l="1"/>
  <c r="BG43" i="87"/>
  <c r="BI43" i="87"/>
  <c r="BH43" i="87"/>
  <c r="BC45" i="87"/>
  <c r="BD44" i="87"/>
  <c r="BG44" i="87" l="1"/>
  <c r="BI44" i="87"/>
  <c r="BH44" i="87"/>
  <c r="BF44" i="87"/>
  <c r="BD45" i="87"/>
  <c r="BC46" i="87"/>
  <c r="BD46" i="87" l="1"/>
  <c r="BC47" i="87"/>
  <c r="BH45" i="87"/>
  <c r="BI45" i="87"/>
  <c r="BG45" i="87"/>
  <c r="BF45" i="87"/>
  <c r="BC48" i="87" l="1"/>
  <c r="BD47" i="87"/>
  <c r="BI46" i="87"/>
  <c r="BG46" i="87"/>
  <c r="BF46" i="87"/>
  <c r="BH46" i="87"/>
  <c r="BF47" i="87" l="1"/>
  <c r="BI47" i="87"/>
  <c r="BH47" i="87"/>
  <c r="BG47" i="87"/>
  <c r="BC49" i="87"/>
  <c r="BD48" i="87"/>
  <c r="BG48" i="87" l="1"/>
  <c r="BF48" i="87"/>
  <c r="BI48" i="87"/>
  <c r="BH48" i="87"/>
  <c r="BC50" i="87"/>
  <c r="BD49" i="87"/>
  <c r="BI49" i="87" l="1"/>
  <c r="BH49" i="87"/>
  <c r="BG49" i="87"/>
  <c r="BF49" i="87"/>
  <c r="BC51" i="87"/>
  <c r="BD50" i="87"/>
  <c r="BH50" i="87" l="1"/>
  <c r="BG50" i="87"/>
  <c r="BI50" i="87"/>
  <c r="BF50" i="87"/>
  <c r="BD51" i="87"/>
  <c r="BC52" i="87"/>
  <c r="BC53" i="87" l="1"/>
  <c r="BD52" i="87"/>
  <c r="BG51" i="87" l="1"/>
  <c r="BF51" i="87"/>
  <c r="BI51" i="87"/>
  <c r="BH51" i="87"/>
  <c r="BD53" i="87"/>
  <c r="BC54" i="87"/>
  <c r="BC55" i="87" l="1"/>
  <c r="BD54" i="87"/>
  <c r="BF52" i="87"/>
  <c r="BI52" i="87"/>
  <c r="BH52" i="87"/>
  <c r="BG52" i="87"/>
  <c r="BH53" i="87" l="1"/>
  <c r="BG53" i="87"/>
  <c r="BI53" i="87"/>
  <c r="BF53" i="87"/>
  <c r="BC56" i="87"/>
  <c r="BD55" i="87"/>
  <c r="BF54" i="87" l="1"/>
  <c r="BI54" i="87"/>
  <c r="BH54" i="87"/>
  <c r="BG54" i="87"/>
  <c r="BC57" i="87"/>
  <c r="BD56" i="87"/>
  <c r="BH55" i="87" l="1"/>
  <c r="BG55" i="87"/>
  <c r="BI55" i="87"/>
  <c r="BF55" i="87"/>
  <c r="BD57" i="87"/>
  <c r="BC58" i="87"/>
  <c r="BD58" i="87" l="1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D31" i="7"/>
  <c r="CD21" i="7"/>
  <c r="CD11" i="7"/>
  <c r="CD7" i="7"/>
  <c r="CH7" i="7"/>
  <c r="CH11" i="7"/>
  <c r="CH21" i="7"/>
  <c r="CH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D7" i="7"/>
  <c r="BJ11" i="7"/>
  <c r="BJ7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B7" i="7"/>
  <c r="CB31" i="7"/>
  <c r="CB21" i="7"/>
  <c r="CB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BX31" i="7"/>
  <c r="BX21" i="7"/>
  <c r="BX11" i="7"/>
  <c r="BX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T7" i="7"/>
  <c r="BT11" i="7"/>
  <c r="BT21" i="7"/>
  <c r="BT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BZ31" i="7"/>
  <c r="BZ21" i="7"/>
  <c r="BZ11" i="7"/>
  <c r="BZ7" i="7"/>
  <c r="BE50" i="5" l="1"/>
  <c r="P11" i="9" s="1"/>
  <c r="BE58" i="5"/>
  <c r="BE52" i="5"/>
  <c r="P13" i="9" s="1"/>
  <c r="BE51" i="5"/>
  <c r="P12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P14" i="9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X11" i="7"/>
  <c r="AO7" i="7"/>
  <c r="AX7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V31" i="7"/>
  <c r="BV21" i="7"/>
  <c r="BV11" i="7"/>
  <c r="BV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R7" i="7"/>
  <c r="BP7" i="7"/>
  <c r="BO32" i="7"/>
  <c r="BR31" i="7"/>
  <c r="BP31" i="7"/>
  <c r="BN21" i="7"/>
  <c r="BO22" i="7"/>
  <c r="BR21" i="7"/>
  <c r="BP21" i="7"/>
  <c r="BR11" i="7"/>
  <c r="BP11" i="7"/>
  <c r="BO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J21" i="7"/>
  <c r="BA21" i="7"/>
  <c r="AU21" i="7"/>
  <c r="CD12" i="7" l="1"/>
  <c r="CH12" i="7"/>
  <c r="CD22" i="7"/>
  <c r="CH22" i="7"/>
  <c r="CD32" i="7"/>
  <c r="CH32" i="7"/>
  <c r="AW8" i="34"/>
  <c r="AX8" i="34" s="1"/>
  <c r="BX12" i="7"/>
  <c r="CB12" i="7"/>
  <c r="BX22" i="7"/>
  <c r="CB22" i="7"/>
  <c r="BX32" i="7"/>
  <c r="CB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Z12" i="7"/>
  <c r="BT12" i="7"/>
  <c r="BZ22" i="7"/>
  <c r="BT22" i="7"/>
  <c r="BZ32" i="7"/>
  <c r="BT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N31" i="7"/>
  <c r="BP12" i="7"/>
  <c r="BV12" i="7"/>
  <c r="BR22" i="7"/>
  <c r="BV22" i="7"/>
  <c r="BR32" i="7"/>
  <c r="BV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O13" i="7"/>
  <c r="BR12" i="7"/>
  <c r="BO33" i="7"/>
  <c r="BP32" i="7"/>
  <c r="BO23" i="7"/>
  <c r="BP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D21" i="7"/>
  <c r="AU31" i="7"/>
  <c r="AX21" i="7"/>
  <c r="CD33" i="7" l="1"/>
  <c r="CH33" i="7"/>
  <c r="CH23" i="7"/>
  <c r="CD23" i="7"/>
  <c r="CH13" i="7"/>
  <c r="CD13" i="7"/>
  <c r="Y14" i="46"/>
  <c r="BX23" i="7"/>
  <c r="CB23" i="7"/>
  <c r="BX33" i="7"/>
  <c r="CB33" i="7"/>
  <c r="BX13" i="7"/>
  <c r="CB13" i="7"/>
  <c r="C79" i="46"/>
  <c r="M8" i="46"/>
  <c r="AY15" i="46"/>
  <c r="AY55" i="34"/>
  <c r="AY25" i="34"/>
  <c r="AY37" i="46"/>
  <c r="BZ23" i="7"/>
  <c r="BT23" i="7"/>
  <c r="BZ13" i="7"/>
  <c r="BT13" i="7"/>
  <c r="BZ33" i="7"/>
  <c r="BT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V13" i="7"/>
  <c r="BV33" i="7"/>
  <c r="BV23" i="7"/>
  <c r="BO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R13" i="7"/>
  <c r="BP13" i="7"/>
  <c r="BR33" i="7"/>
  <c r="BP33" i="7"/>
  <c r="BO34" i="7"/>
  <c r="BR23" i="7"/>
  <c r="BP23" i="7"/>
  <c r="BO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D14" i="7" l="1"/>
  <c r="CH14" i="7"/>
  <c r="CD34" i="7"/>
  <c r="CH34" i="7"/>
  <c r="CD24" i="7"/>
  <c r="CH24" i="7"/>
  <c r="CB14" i="7"/>
  <c r="BX34" i="7"/>
  <c r="CB34" i="7"/>
  <c r="BX24" i="7"/>
  <c r="CB24" i="7"/>
  <c r="BT14" i="7"/>
  <c r="BX14" i="7"/>
  <c r="BZ34" i="7"/>
  <c r="BT34" i="7"/>
  <c r="BZ24" i="7"/>
  <c r="BT24" i="7"/>
  <c r="BR14" i="7"/>
  <c r="BZ14" i="7"/>
  <c r="BP14" i="7"/>
  <c r="BO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V14" i="7"/>
  <c r="BV34" i="7"/>
  <c r="BV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R34" i="7"/>
  <c r="BO35" i="7"/>
  <c r="BP34" i="7"/>
  <c r="BR24" i="7"/>
  <c r="BO25" i="7"/>
  <c r="BP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H35" i="7" l="1"/>
  <c r="CD35" i="7"/>
  <c r="CH25" i="7"/>
  <c r="CD25" i="7"/>
  <c r="CH15" i="7"/>
  <c r="CD15" i="7"/>
  <c r="CB15" i="7"/>
  <c r="BX25" i="7"/>
  <c r="CB25" i="7"/>
  <c r="BX35" i="7"/>
  <c r="CB35" i="7"/>
  <c r="BP15" i="7"/>
  <c r="BX15" i="7"/>
  <c r="BR15" i="7"/>
  <c r="BZ15" i="7"/>
  <c r="BT15" i="7"/>
  <c r="BZ35" i="7"/>
  <c r="BT35" i="7"/>
  <c r="BO16" i="7"/>
  <c r="BZ25" i="7"/>
  <c r="BT25" i="7"/>
  <c r="BV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V35" i="7"/>
  <c r="BV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R35" i="7"/>
  <c r="BP35" i="7"/>
  <c r="BO36" i="7"/>
  <c r="BR25" i="7"/>
  <c r="BP25" i="7"/>
  <c r="BO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D36" i="7" l="1"/>
  <c r="CH36" i="7"/>
  <c r="CD16" i="7"/>
  <c r="CH16" i="7"/>
  <c r="CD26" i="7"/>
  <c r="CH26" i="7"/>
  <c r="CB16" i="7"/>
  <c r="BX36" i="7"/>
  <c r="CB36" i="7"/>
  <c r="BX26" i="7"/>
  <c r="CB26" i="7"/>
  <c r="BR16" i="7"/>
  <c r="BX16" i="7"/>
  <c r="BP16" i="7"/>
  <c r="BV16" i="7"/>
  <c r="BZ36" i="7"/>
  <c r="BT36" i="7"/>
  <c r="BZ26" i="7"/>
  <c r="BT26" i="7"/>
  <c r="BZ16" i="7"/>
  <c r="BT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V26" i="7"/>
  <c r="BV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R36" i="7"/>
  <c r="BP36" i="7"/>
  <c r="BR26" i="7"/>
  <c r="BP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O31" i="7"/>
  <c r="AO21" i="7"/>
  <c r="AL7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31" i="7"/>
  <c r="AR11" i="7"/>
  <c r="AR2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11" i="7"/>
  <c r="AL31" i="7"/>
  <c r="AL2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11" i="7"/>
  <c r="AI31" i="7"/>
  <c r="AI2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N12" i="7"/>
  <c r="BJ12" i="7"/>
  <c r="BN22" i="7" l="1"/>
  <c r="BN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BA22" i="7"/>
  <c r="AL12" i="7"/>
  <c r="AR12" i="7"/>
  <c r="BA12" i="7"/>
  <c r="AU22" i="7"/>
  <c r="BD12" i="7"/>
  <c r="AO12" i="7"/>
  <c r="BJ22" i="7"/>
  <c r="BA13" i="7"/>
  <c r="AU12" i="7"/>
  <c r="AX12" i="7"/>
  <c r="AI12" i="7"/>
  <c r="BJ13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F14" i="17"/>
  <c r="H14" i="25"/>
  <c r="M52" i="5"/>
  <c r="U52" i="5"/>
  <c r="E58" i="5"/>
  <c r="AO58" i="5"/>
  <c r="AA26" i="7"/>
  <c r="AO13" i="7"/>
  <c r="AO22" i="7"/>
  <c r="AI13" i="7"/>
  <c r="BD22" i="7"/>
  <c r="AL22" i="7"/>
  <c r="AX22" i="7"/>
  <c r="AI22" i="7"/>
  <c r="AU13" i="7"/>
  <c r="BD13" i="7"/>
  <c r="AL13" i="7"/>
  <c r="AR22" i="7"/>
  <c r="AX13" i="7"/>
  <c r="AR13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N23" i="7"/>
  <c r="BN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U23" i="7"/>
  <c r="AI32" i="7"/>
  <c r="AR32" i="7"/>
  <c r="AR23" i="7"/>
  <c r="BA23" i="7"/>
  <c r="AU32" i="7"/>
  <c r="AL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N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N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X23" i="7"/>
  <c r="AI23" i="7"/>
  <c r="AO23" i="7"/>
  <c r="BJ23" i="7"/>
  <c r="AO32" i="7"/>
  <c r="AU33" i="7"/>
  <c r="BD23" i="7"/>
  <c r="AL23" i="7"/>
  <c r="AU14" i="7"/>
  <c r="BA14" i="7"/>
  <c r="AO14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N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N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X14" i="7"/>
  <c r="AI14" i="7"/>
  <c r="BD14" i="7"/>
  <c r="AL14" i="7"/>
  <c r="AR14" i="7"/>
  <c r="BJ24" i="7"/>
  <c r="BA15" i="7"/>
  <c r="AU15" i="7"/>
  <c r="BJ15" i="7"/>
  <c r="BJ14" i="7"/>
  <c r="BA24" i="7"/>
  <c r="AL33" i="7"/>
  <c r="AU24" i="7"/>
  <c r="AR33" i="7"/>
  <c r="AI33" i="7"/>
  <c r="AO33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N25" i="7"/>
  <c r="BN34" i="7"/>
  <c r="BN16" i="7"/>
  <c r="BD15" i="7"/>
  <c r="AL34" i="7"/>
  <c r="BD24" i="7"/>
  <c r="AI24" i="7"/>
  <c r="AI15" i="7"/>
  <c r="AL16" i="7"/>
  <c r="AX15" i="7"/>
  <c r="AX24" i="7"/>
  <c r="AL15" i="7"/>
  <c r="BA16" i="7"/>
  <c r="AR24" i="7"/>
  <c r="BJ16" i="7"/>
  <c r="BJ25" i="7"/>
  <c r="AO24" i="7"/>
  <c r="AL24" i="7"/>
  <c r="AR15" i="7"/>
  <c r="AO15" i="7"/>
  <c r="BJ17" i="7" l="1"/>
  <c r="BK16" i="7" s="1"/>
  <c r="BA17" i="7"/>
  <c r="BB16" i="7" s="1"/>
  <c r="AI16" i="7"/>
  <c r="AX16" i="7"/>
  <c r="AX25" i="7"/>
  <c r="AO34" i="7"/>
  <c r="AU16" i="7"/>
  <c r="AL25" i="7"/>
  <c r="AI25" i="7"/>
  <c r="AI34" i="7"/>
  <c r="AO25" i="7"/>
  <c r="AU25" i="7"/>
  <c r="AR34" i="7"/>
  <c r="AU34" i="7"/>
  <c r="BD25" i="7"/>
  <c r="AR16" i="7"/>
  <c r="BA25" i="7"/>
  <c r="AO16" i="7"/>
  <c r="AR25" i="7"/>
  <c r="BD16" i="7"/>
  <c r="BD17" i="7" l="1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N35" i="7"/>
  <c r="BN26" i="7"/>
  <c r="AI17" i="7"/>
  <c r="BJ26" i="7"/>
  <c r="AL26" i="7"/>
  <c r="AU35" i="7"/>
  <c r="BJ27" i="7" l="1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BA26" i="7"/>
  <c r="AI26" i="7"/>
  <c r="AI35" i="7"/>
  <c r="AO35" i="7"/>
  <c r="AR26" i="7"/>
  <c r="AO26" i="7"/>
  <c r="AL35" i="7"/>
  <c r="AR35" i="7"/>
  <c r="AX26" i="7"/>
  <c r="AU26" i="7"/>
  <c r="BD26" i="7"/>
  <c r="BA27" i="7" l="1"/>
  <c r="BB26" i="7" s="1"/>
  <c r="BD27" i="7"/>
  <c r="BE17" i="7"/>
  <c r="BK21" i="7"/>
  <c r="BK22" i="7"/>
  <c r="BK23" i="7"/>
  <c r="BK24" i="7"/>
  <c r="BK25" i="7"/>
  <c r="BK26" i="7"/>
  <c r="AP17" i="7"/>
  <c r="AU27" i="7"/>
  <c r="AV23" i="7" s="1"/>
  <c r="AV17" i="7"/>
  <c r="BB21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N36" i="7"/>
  <c r="AM12" i="7"/>
  <c r="AM13" i="7"/>
  <c r="AM11" i="7"/>
  <c r="AM14" i="7"/>
  <c r="AM15" i="7"/>
  <c r="AO36" i="7"/>
  <c r="BB22" i="7" l="1"/>
  <c r="BB24" i="7"/>
  <c r="BB25" i="7"/>
  <c r="BB23" i="7"/>
  <c r="BK27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U36" i="7"/>
  <c r="AR36" i="7"/>
  <c r="AI36" i="7"/>
  <c r="BB27" i="7" l="1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Aaron Trent</author>
  </authors>
  <commentList>
    <comment ref="W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>
  <authors>
    <author>Aaron Trent</author>
  </authors>
  <commentList>
    <comment ref="W9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>
  <authors>
    <author>Aaron Trent</author>
  </authors>
  <commentList>
    <comment ref="BJ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4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charset val="1"/>
          </rPr>
          <t>Michael Buckley:</t>
        </r>
        <r>
          <rPr>
            <sz val="9"/>
            <color indexed="81"/>
            <rFont val="Tahoma"/>
            <charset val="1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<sst xmlns="http://schemas.openxmlformats.org/spreadsheetml/2006/main" count="19633" uniqueCount="612">
  <si>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</si>
  <si>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</si>
  <si>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</si>
  <si>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</si>
  <si>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</si>
  <si>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</si>
  <si>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</si>
  <si>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</si>
  <si>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</si>
  <si>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</si>
  <si>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</si>
  <si>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</si>
  <si>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</si>
  <si>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</si>
  <si>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</si>
  <si>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</si>
  <si>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</si>
  <si>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</si>
  <si>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</si>
  <si>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</si>
  <si>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</si>
  <si>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</si>
  <si>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</si>
  <si>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</si>
  <si>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</si>
  <si>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</si>
  <si>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</si>
  <si>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</si>
  <si>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</si>
  <si>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</si>
  <si>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</si>
  <si>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</si>
  <si>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</si>
  <si>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</si>
  <si>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</si>
  <si>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</si>
  <si>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</si>
  <si>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</si>
  <si>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</si>
  <si>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</si>
  <si>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</si>
  <si>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</si>
  <si>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</si>
  <si>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</si>
  <si>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</si>
  <si>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</si>
  <si>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</si>
  <si>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</si>
  <si>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</si>
  <si>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</si>
  <si>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</si>
  <si>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</si>
  <si>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</si>
  <si>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</si>
  <si>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</si>
  <si>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</si>
  <si>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</si>
  <si>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</si>
  <si>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</si>
  <si>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</si>
  <si>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</si>
  <si>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</si>
  <si>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</si>
  <si>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</si>
  <si>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</si>
  <si>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</si>
  <si>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</si>
  <si>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</si>
  <si>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</si>
  <si>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</si>
  <si>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</si>
  <si>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</si>
  <si>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</si>
  <si>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</si>
  <si>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</si>
  <si>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</si>
  <si>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</si>
  <si>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</si>
  <si>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</si>
  <si>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</si>
  <si>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</si>
  <si>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</si>
  <si>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</si>
  <si>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</si>
  <si>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</si>
  <si>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</si>
  <si>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</si>
  <si>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</si>
  <si>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</si>
  <si>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</si>
  <si>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</si>
  <si>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</si>
  <si>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</si>
  <si>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</si>
  <si>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</si>
  <si>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</si>
  <si>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</si>
  <si>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</si>
  <si>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</si>
  <si>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</si>
  <si>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</si>
  <si>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</si>
  <si>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</si>
  <si>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</si>
  <si>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</si>
  <si>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</si>
  <si>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</si>
  <si>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</si>
  <si>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</si>
  <si>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</si>
  <si>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</si>
  <si>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</si>
  <si>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</si>
  <si>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</si>
  <si>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</si>
  <si>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</si>
  <si>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</si>
  <si>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</si>
  <si>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</si>
  <si>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</si>
  <si>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</si>
  <si>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</si>
  <si>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</si>
  <si>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</si>
  <si>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</si>
  <si>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</si>
  <si>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</si>
  <si>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</si>
  <si>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</si>
  <si>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</si>
  <si>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</si>
  <si>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</si>
  <si>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</si>
  <si>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</si>
  <si>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</si>
  <si>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</si>
  <si>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</si>
  <si>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</si>
  <si>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</si>
  <si>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</si>
  <si>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</si>
  <si>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</si>
  <si>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</si>
  <si>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</si>
  <si>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</si>
  <si>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</si>
  <si>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</si>
  <si>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</si>
  <si>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</si>
  <si>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</si>
  <si>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</si>
  <si>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</si>
  <si>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</si>
  <si>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</si>
  <si>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</si>
  <si>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</si>
  <si>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</si>
  <si>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</si>
  <si>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</si>
  <si>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</si>
  <si>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</si>
  <si>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</si>
  <si>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</si>
  <si>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</si>
  <si>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</si>
  <si>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</si>
  <si>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</si>
  <si>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</si>
  <si>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</si>
  <si>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</si>
  <si>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</si>
  <si>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</si>
  <si>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</si>
  <si>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</si>
  <si>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</si>
  <si>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</si>
  <si>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</si>
  <si>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</si>
  <si>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</si>
  <si>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</si>
  <si>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</si>
  <si>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</si>
  <si>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</si>
  <si>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</si>
  <si>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</si>
  <si>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</si>
  <si>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</si>
  <si>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</si>
  <si>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</si>
  <si>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</si>
  <si>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</si>
  <si>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</si>
  <si>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</si>
  <si>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</si>
  <si>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</si>
  <si>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</si>
  <si>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</si>
  <si>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</si>
  <si>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</si>
  <si>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</si>
  <si>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</si>
  <si>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</si>
  <si>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</si>
  <si>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</si>
  <si>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</si>
  <si>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</si>
  <si>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</si>
  <si>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</si>
  <si>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</si>
  <si>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</si>
  <si>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</si>
  <si>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</si>
  <si>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</si>
  <si>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</si>
  <si>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</si>
  <si>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</si>
  <si>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</si>
  <si>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</si>
  <si>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</si>
  <si>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</si>
  <si>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</si>
  <si>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</si>
  <si>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</si>
  <si>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</si>
  <si>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</si>
  <si>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</si>
  <si>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</si>
  <si>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</si>
  <si>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</si>
  <si>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</si>
  <si>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</si>
  <si>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</si>
  <si>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</si>
  <si>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</si>
  <si>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</si>
  <si>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</si>
  <si>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</si>
  <si>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</si>
  <si>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</si>
  <si>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</si>
  <si>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</si>
  <si>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</si>
  <si>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</si>
  <si>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</si>
  <si>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</si>
  <si>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</si>
  <si>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</si>
  <si>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</si>
  <si>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</si>
  <si>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</si>
  <si>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</si>
  <si>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</si>
  <si>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</si>
  <si>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</si>
  <si>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</si>
  <si>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</si>
  <si>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</si>
  <si>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</si>
  <si>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</si>
  <si>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</si>
  <si>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</si>
  <si>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</si>
  <si>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</si>
  <si>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</si>
  <si>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</si>
  <si>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</si>
  <si>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</si>
  <si>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</si>
  <si>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</si>
  <si>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</si>
  <si>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</si>
  <si>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</si>
  <si>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</si>
  <si>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</si>
  <si>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</si>
  <si>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</si>
  <si>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</si>
  <si>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</si>
  <si>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</si>
  <si>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</si>
  <si>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</si>
  <si>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</si>
  <si>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</si>
  <si>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</si>
  <si>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</si>
  <si>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</si>
  <si>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</si>
  <si>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</si>
  <si>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</si>
  <si>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</si>
  <si>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</si>
  <si>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</si>
  <si>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</si>
  <si>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</si>
  <si>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</si>
  <si>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</si>
  <si>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</si>
  <si>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</si>
  <si>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</si>
  <si>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</si>
  <si>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</si>
  <si>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</si>
  <si>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</si>
  <si>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</si>
  <si>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</si>
  <si>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</si>
  <si>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</si>
  <si>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</si>
  <si>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</si>
  <si>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</si>
  <si>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</si>
  <si>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</si>
  <si>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</si>
  <si>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</si>
  <si>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</si>
  <si>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</si>
  <si>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</si>
  <si>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</si>
  <si>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</si>
  <si>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</si>
  <si>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</si>
  <si>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</si>
  <si>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</si>
  <si>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</si>
  <si>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</si>
  <si>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</si>
  <si>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</si>
  <si>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</si>
  <si>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</si>
  <si>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</si>
  <si>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</si>
  <si>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</si>
  <si>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</si>
  <si>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</si>
  <si>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</si>
  <si>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</si>
  <si>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</si>
  <si>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</si>
  <si>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</si>
  <si>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</si>
  <si>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</si>
  <si>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</si>
  <si>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</si>
  <si>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</si>
  <si>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</si>
  <si>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</si>
  <si>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</si>
  <si>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</si>
  <si>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</si>
  <si>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</si>
  <si>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</si>
  <si>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</si>
  <si>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</si>
  <si>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</si>
  <si>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</si>
  <si>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</si>
  <si>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</si>
  <si>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</si>
  <si>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</si>
  <si>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</si>
  <si>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</si>
  <si>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</si>
  <si>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</si>
  <si>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</si>
  <si>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</si>
  <si>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</si>
  <si>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</si>
  <si>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</si>
  <si>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</si>
  <si>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</si>
  <si>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</si>
  <si>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</si>
  <si>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</si>
  <si>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</si>
  <si>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</si>
  <si>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</si>
  <si>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</si>
  <si>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</si>
  <si>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</si>
  <si>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</si>
  <si>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</si>
  <si>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</si>
  <si>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</si>
  <si>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</si>
  <si>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</si>
  <si>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</si>
  <si>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</si>
  <si>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</si>
  <si>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</si>
  <si>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</si>
  <si>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</si>
  <si>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</si>
  <si>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</si>
  <si>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</si>
  <si>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</si>
  <si>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</si>
  <si>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</si>
  <si>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</si>
  <si>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</si>
  <si>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</si>
  <si>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</si>
  <si>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</si>
  <si>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</si>
  <si>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</si>
  <si>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</si>
  <si>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</si>
  <si>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</si>
  <si>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</si>
  <si>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</si>
  <si>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</si>
  <si>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</si>
  <si>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</si>
  <si>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</si>
  <si>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</si>
  <si>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</si>
  <si>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</si>
  <si>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</si>
  <si>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</si>
  <si>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</si>
  <si>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</si>
  <si>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</si>
  <si>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</si>
  <si>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</si>
  <si>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</si>
  <si>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</si>
  <si>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</si>
  <si>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</si>
  <si>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</si>
  <si>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</si>
  <si>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</si>
  <si>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</si>
  <si>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</si>
  <si>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</si>
  <si>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</si>
  <si>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</si>
  <si>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</si>
  <si>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</si>
  <si>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</si>
  <si>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</si>
  <si>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</si>
  <si>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</si>
  <si>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</si>
  <si>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</si>
  <si>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</si>
  <si>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</si>
  <si>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</si>
  <si>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</si>
  <si>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</si>
  <si>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</si>
  <si>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</si>
  <si>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</si>
  <si>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</si>
  <si>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</si>
  <si>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</si>
  <si>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</si>
  <si>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</si>
  <si>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</si>
  <si>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</si>
  <si>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</si>
  <si>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</si>
  <si>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</si>
  <si>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</si>
  <si>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</si>
  <si>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</si>
  <si>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</si>
  <si>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</si>
  <si>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</si>
  <si>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</si>
  <si>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</si>
  <si>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</si>
  <si>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</si>
  <si>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</si>
  <si>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</si>
  <si>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</si>
  <si>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</si>
  <si>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</si>
  <si>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</si>
  <si>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</si>
  <si>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</si>
  <si>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</si>
  <si>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</si>
  <si>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</si>
  <si>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</si>
  <si>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</si>
  <si>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</si>
  <si>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</si>
  <si>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</si>
  <si>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</si>
  <si>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</si>
  <si>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</si>
  <si>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</si>
  <si>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</si>
  <si>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</si>
  <si>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</si>
  <si>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</si>
  <si>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</si>
  <si>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</si>
  <si>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</si>
  <si>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</si>
  <si>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</si>
  <si>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</si>
  <si>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</si>
  <si>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</si>
  <si>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</si>
  <si>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</si>
  <si>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</si>
  <si>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</si>
  <si>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</si>
  <si>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</si>
  <si>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</si>
  <si>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</si>
  <si>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</si>
  <si>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</si>
  <si>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</si>
  <si>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</si>
  <si>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</si>
  <si>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</si>
  <si>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</si>
  <si>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</si>
  <si>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</si>
  <si>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</si>
  <si>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</si>
  <si>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</si>
  <si>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</si>
  <si>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</si>
  <si>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</si>
  <si>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</si>
  <si>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</si>
  <si>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</si>
  <si>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</si>
  <si>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</si>
  <si>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</si>
  <si>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</si>
  <si>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</si>
  <si>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</si>
  <si>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</si>
  <si>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</si>
  <si>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</si>
  <si>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</si>
  <si>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</si>
  <si>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</si>
  <si>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</si>
  <si>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</si>
  <si>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</si>
  <si>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</si>
  <si>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</si>
  <si>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</si>
  <si>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</si>
  <si>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</si>
  <si>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</si>
  <si>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</si>
  <si>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</si>
  <si>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</si>
  <si>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</si>
  <si>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</si>
  <si>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</si>
  <si>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</si>
  <si>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</si>
  <si>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</si>
  <si>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</si>
  <si>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</si>
  <si>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</si>
  <si>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</si>
  <si>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</si>
  <si>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</si>
  <si>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</si>
  <si>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</si>
  <si>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</si>
  <si>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</si>
  <si>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</si>
  <si>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</si>
  <si>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</si>
  <si>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</si>
  <si>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</si>
  <si>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</si>
  <si>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</si>
  <si>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</si>
  <si>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</si>
  <si>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</si>
  <si>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</si>
  <si>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</si>
  <si>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</si>
  <si>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</si>
  <si>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</si>
  <si>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</si>
  <si>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</si>
  <si>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</si>
  <si>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</si>
  <si>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</si>
  <si>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</si>
  <si>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</si>
  <si>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</si>
  <si>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</si>
  <si>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</si>
  <si>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</si>
  <si>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</si>
  <si>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'Credit_2019Q4'</t>
  </si>
  <si>
    <t>'Credit_2020Q1'!</t>
  </si>
  <si>
    <t>2020 Q2</t>
  </si>
  <si>
    <t>'Credit_2020Q2'!</t>
  </si>
  <si>
    <t>2020 Q3</t>
  </si>
  <si>
    <t>'Credit_2020Q3'!</t>
  </si>
  <si>
    <t>2020 Q4</t>
  </si>
  <si>
    <t>'Credit_2020Q4'</t>
  </si>
  <si>
    <t>Reg_Percent_2020</t>
  </si>
  <si>
    <t>'Credit_2020Q4'!</t>
  </si>
  <si>
    <t>2021 Q1</t>
  </si>
  <si>
    <t>2021Q1</t>
  </si>
  <si>
    <t>2021Q2</t>
  </si>
  <si>
    <t>2021Q3</t>
  </si>
  <si>
    <t>2021Q4</t>
  </si>
  <si>
    <t>'Credit_2021Q1'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</si>
</sst>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5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3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3" fillId="13" borderId="30" xfId="19" applyFont="1" applyFill="1" applyBorder="1" applyAlignment="1">
      <alignment vertical="center"/>
    </xf>
    <xf numFmtId="0" fontId="64" fillId="13" borderId="30" xfId="19" applyFont="1" applyFill="1" applyBorder="1" applyAlignment="1">
      <alignment horizontal="center" vertical="center"/>
    </xf>
    <xf numFmtId="4" fontId="63" fillId="13" borderId="31" xfId="19" applyNumberFormat="1" applyFont="1" applyFill="1" applyBorder="1" applyAlignment="1">
      <alignment horizontal="center" vertical="center"/>
    </xf>
    <xf numFmtId="9" fontId="63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416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75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{4C15152E-1181-4C34-A54E-C8D36664543A}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{8E51B02B-B15D-45B2-8C5E-F633FAFCB92E}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{EFE7D2CD-D38B-450C-B057-E6D680685D4B}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{547D9ED9-22A3-415B-8E8F-B566621BB208}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{7BE26683-259A-4185-86F1-B3F1815B4AB6}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{4C112084-F87C-4A07-B91B-25D1193D3F1D}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{E7054ECC-AC0C-434E-A296-4C46E1E7F5FF}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{D0A70463-6A47-4869-B669-357A1A5E9033}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{5984D763-FC0B-4672-BA2A-5AB42C80C45F}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{57EE79F8-9450-45B7-A8C5-F9A523023073}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{75FF622E-FFEB-49FD-B3EF-042CC7E82188}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{4E1617B6-E615-4589-9FAA-C3812B2384D6}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{76D92908-D439-4C5C-B59C-C003E719FA0B}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{D4065A8D-B59A-414C-83A2-1EBC41B03BA6}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{143E835C-2A6A-4680-BDF7-9A54DD76C561}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{766C5DCA-35BB-47A7-98BD-1999D461180C}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{26A01D4A-6515-4F28-8D94-E2AB8639381D}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{080CF6EE-9AB9-45B7-898E-8B19448E5D59}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{F8587A70-3DF9-4E65-96D9-6C8E6EABEEF5}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{2B847C6B-DB59-4CEB-BC34-679413F08B42}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{D0CC964C-3F0C-4344-9992-37E316503997}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{1E422D58-2ED7-44DA-ABF1-34C6E63AC4F0}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{B349D955-EB22-4586-A9FD-485E78FE7BB5}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{239EA47D-32EE-467C-83D5-D18B4894F993}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{630BE7B0-C991-4D70-B84F-34BD9E48F671}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{0538910F-127F-4BA2-8288-6CFDB322E38C}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{45AF9031-0C8B-4507-B4BF-E86BF489934A}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{3FE45622-80F2-49EA-ADB2-A98364CF1141}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{8491BD47-CD51-455A-93F9-901ED638814B}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{EE31F4C9-B47D-4282-B3FA-72C0E1AE3291}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{B8085E9F-A313-4BF8-B355-764AFF9B28D3}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{5DBFAF6A-265E-4C28-9AA0-940753905BF3}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{8F7D3A54-7337-45E5-8480-567FD7CA1973}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{B5F4955A-A961-4555-AE30-73DAA2192261}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{25CC42A2-8E88-47F9-93EC-ABDE4D12C76D}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{2956F1D1-5CA2-4DBF-8FEE-2D969B23CEFD}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{B7289A1C-B9E1-403F-A4A0-C22AB8E6DF22}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{C879E1C9-546B-454E-B39E-141F9FA8DCE8}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{3F4C7E06-6071-409C-8CD5-409D8967CF54}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{63589B8D-415E-4D37-85CE-05FB50670C57}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{8A84831A-3703-4EFA-9806-6CE41D579374}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{28B0D72F-53B1-4F4F-B248-37B5420450EC}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{D3BBA769-AE93-44C7-84E8-FD1E346AFDD3}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{182053EE-CD64-464D-9CE8-37E09CEA5B55}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{8B8072F8-430A-4BF5-9C96-71C258437A3B}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{312B8D3C-EBDF-4604-ACBC-6E3EE502B44B}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{90CF791B-F847-4F9F-B029-36B6B33160BB}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{760B9AF5-15F6-4F8C-84CE-19EE0C5DE5BD}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{92B33F65-AD6E-4DCA-AD1F-397620DE78CE}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{2E4053E8-168A-45C2-B1AF-35187C57AA97}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{9647A207-02D8-46E4-8EDE-595D959C7992}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{1E850306-D841-4B70-8817-12970B11F6DE}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{3D1933D4-B03A-4B1A-9AFF-867F31948136}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{6C4AD277-D991-4F2A-A90D-333FC21FC574}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{E6FC3BC0-0FAC-4811-9E38-D5DF3E866BCF}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{031C91EC-E9E1-46ED-A694-783E870A372A}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{A18DCCEE-FA07-4EEA-860C-C0EA183EBEFE}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{340DE145-2B02-4479-A504-0822A8BBDDCF}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{61F53896-8AE8-41DB-90A6-B47F03A99669}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{1C4DD509-A4B6-4BD6-8483-32E4CE556AA3}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{5B89ACCD-41B4-4548-B24C-DC34041E4A1F}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{80EF059D-0F7F-48B7-9ED1-94DB53696D83}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{E40733DA-CF46-4085-AB42-5C5FFD287836}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{672F21F2-8C3E-4EFA-B825-EF41F572E3B4}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{1CCD39FD-6722-4C41-BE3C-26A8C9D773D2}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{E984DCB6-5C41-4A90-981C-D0B7297A384D}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{F8191B21-965B-4768-9520-C95BD5BDCB19}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{C1F3B1CD-A08E-423E-9EBC-ADE0BB703B79}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{B04F4552-9897-4728-BA0F-B7B7B0610E6D}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{0249172D-D047-499D-9757-2032C5415596}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{DF483CB3-3416-4672-9661-18DE02583445}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{7F42FAAE-8C66-4C09-86BE-42A65E0D7B5D}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{9116669C-2987-46A5-ADEB-2F9BEFFBDDE7}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{483DE868-4A66-45BD-94FC-99169D911281}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{9422E6B2-B333-49AB-8619-17E2C0A55486}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{B83E00BB-26A8-41D4-96F0-CD24284F28CF}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{14EB612B-16FB-4101-B959-1F5E34DDF186}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{9674B638-F065-4A48-B4C3-E2448EBB0EA8}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{6775D7A3-3912-4B47-A9B0-42840944A3D1}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{8AF4AFC3-E8D5-4A9D-A83B-4A372458E5D4}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{CA67E024-6A23-4660-824E-276652B2F1C3}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{E19ECF32-7628-4B8B-A65A-2309226849AF}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{92AAC479-AAF0-4671-9F48-FA7BC5024525}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{9ABF95B6-1206-451F-95EF-B2F43631E498}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{FF2F1944-C919-407B-ADBF-B766EB6403E9}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{37441BD7-40C2-457A-8174-18A4A2DA8897}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{822A45D3-6D3D-4D71-B1B9-DCD538EF8F22}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{249C8068-B089-4062-B8FB-A88DA28AE3AC}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{98220932-A1BF-4792-B73C-278F5C58ED6C}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{F6B32B3D-585A-4062-BCCA-269518FFE8C3}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{71CE458F-D4E4-44D1-B87E-811DA3B04970}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{F7BE1798-51B2-4EA3-ADF4-4BC8D4FB59F5}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{CBAE0ED1-90F4-4A95-B485-16B21C9E0151}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{168B0A58-2B87-4411-ACD1-040A13F9B374}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{A90085D6-761F-4D89-8AD8-ACA6537D98ED}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{673E605B-9D65-4EEC-96FC-7BAA6FE89E05}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{602EB8C8-7DE3-448E-9F6B-3DC23FBA1428}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{5D2F138A-684A-4DE5-BAF3-5B0E572C081D}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{251AB55E-339C-4078-9481-6500D4A15D30}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{7457419E-11A4-45C1-9A4A-1482BEDFEAFE}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{F77F6A99-6451-4A66-9175-299C62263A75}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{8981E3D5-5AE3-4A34-9EAF-1E771A8BC469}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{C19EF8DF-6337-403B-9217-ED2668282F49}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{80468968-9544-4901-8DD9-F85F53EBE084}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{939E3325-D640-47F3-8870-5A7DDCD0B15A}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{8EB283D1-70DA-41B2-9BD0-1622E9E3E930}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{86FD383B-0A9A-4740-9697-9A6E260DC4F2}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{25EA6DD7-3211-4230-BE81-A9A719E35E14}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{F35882C1-6DCD-4832-91A2-6A0F5AA1A1B5}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{AD173158-FAEE-4111-B9D4-7D1CD14206B9}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{50A459AD-631D-4B64-B2B1-AAAE9E0DD032}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{3AA832CD-B793-4796-85EF-21DF0D4E22C8}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{2C8078A6-FEAE-4D13-84F1-521CF94118A9}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{3BF269D6-F858-4E2D-8C79-60BC4E330594}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{7C18CB70-A85F-4C90-87CB-ACE2D66C52F1}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{D2696C06-8566-4102-B8D6-C037FCCD69F2}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{42D83962-71B7-4C2F-A7E3-0938E8CC28BB}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{3D4DC0FA-6E16-4687-8DF1-71AA6D1D0C31}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{5F3E4AE0-92C3-4F3F-9076-AE9B63041015}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{05100CCE-6322-49D7-8778-2C6E65F787FA}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{C30FDF1A-31CA-4939-9BBA-7DF65BC85B2A}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{8696530C-CB0A-43E8-B343-17C0DEC8BCC5}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{A78A84C4-C561-46A8-B3A9-6DA5F54FFD6C}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{8123DDB8-E67A-42C7-A03D-E4E707DDD634}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{3F9D5660-BD1D-46C8-A609-04D5405F4124}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{6B952268-13A5-4036-A302-208E967C85A0}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{2CFB0A20-A8B0-4C7C-8CFD-BC71F7818A8F}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{2DC9A9A2-146A-4418-9394-AC9AC37CFF11}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{7E5044A4-2E20-4513-9E70-C1437329A960}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{B2FDBA20-188E-439F-B68D-B1572472AA16}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{6EF4223B-556B-4EE6-B321-DA217226EE77}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{CC217D39-7052-4E57-9B39-42BFF14DB0AA}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{44072A35-7C1E-4642-BB28-53EF91B992A5}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{4C823381-E6AC-43F1-902A-7F8A31317574}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{DE6CEAD8-C3B7-477E-BE5B-35CD8327918B}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{2682A5FE-6867-4589-9504-39FCBA861712}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{F06DC7FA-2329-4F34-AA96-180B6C1E92E1}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{C2C3D5D8-C482-44C0-A377-F9146D76EF31}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{CE6452C2-42EA-43EB-A6CB-1C62E7EAD345}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{ED924767-2C9C-43D1-BAA4-5F47603D9CCC}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{7D2C8CF3-960C-4C66-9381-E15576501F31}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{88B8D0F4-82DC-4722-AE45-050784CD0DC8}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{BC8E9634-485A-40A9-87F3-1E49053A8A06}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{7B587A33-95B4-4002-8A96-BE4F2488D307}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{66804799-FC5C-4309-B1EB-314F58A5014A}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{AE75231A-41AD-4A2D-8EEC-2022CC125A14}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{F5B343BE-5966-4626-949A-7EDAD2914D39}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{DC36E9CD-956A-4367-9500-24D7B09D71CD}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{4E300957-B4DE-4399-966F-4E345F1F3D7E}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{BE8E0FA0-37E3-4DCB-B075-292330A8D30D}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Downgrades'!$B$29:$CG$29</c:f>
              <c:numCache>
                <c:formatCode>General</c:formatCode>
                <c:ptCount val="8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Downgrades'!$B$30:$CG$30</c:f>
              <c:numCache>
                <c:formatCode>General</c:formatCode>
                <c:ptCount val="84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Downgrades'!$B$31:$CG$31</c:f>
              <c:numCache>
                <c:formatCode>General</c:formatCode>
                <c:ptCount val="84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Downgrades'!$B$33:$CG$33</c:f>
              <c:numCache>
                <c:formatCode>General</c:formatCode>
                <c:ptCount val="84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Downgrades'!$B$34:$CG$34</c:f>
              <c:numCache>
                <c:formatCode>General</c:formatCode>
                <c:ptCount val="84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{1322B86C-075D-438C-9134-8886477BA365}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{1AD30076-EBF4-4286-A598-A0D46C8E95E0}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{F69D75F4-2C9C-4998-AD12-B2057A74163B}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{F36C3CE8-03F3-414E-829A-49C3964C282D}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{A3FC42FB-E097-422F-B74A-E3A28A3F0AA6}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{9EA26AA1-FFEF-46A8-B88D-C38525547AF6}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{D834368D-A321-4313-AA12-95CBB314729C}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{03A7F52F-829B-49D1-AB97-C67A649BD6F2}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{EE7E5A5B-E8ED-472A-A612-0D40275252AA}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{3C4086BC-6254-4706-B3E2-21F3E05BEDF1}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{D762851C-5164-4B18-AA87-B42E0DF67196}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{D02B580E-D732-40A8-BAFD-B5C9E1A8B8DC}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{C3A87336-0DEF-49BF-8E57-5D1D7084B829}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{822D35BF-E7E0-4CBC-8804-22D90B847E5A}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{08BEC77D-7CC5-40F3-8996-D93FA88EB3A0}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{620C9ED3-6740-4234-9854-D3B27835A23D}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{776023AB-49F2-4F28-8FE8-8DCA81C38D38}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{CD1AEBC4-B272-4CD8-8F86-805CC568D903}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{59873556-44B5-4505-AFDC-99DCE6EE7F07}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{B7D548FA-93F4-4D97-AAED-CC7761B20B37}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{985E2F1C-7C06-48EE-A58F-6C2901DBE0FE}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{424CC2A7-36A6-4A3B-91B5-949D8D5058A2}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{0A4E94C7-7BD1-4E5A-A876-DD982C87A618}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{4C3F8F73-3187-4FFF-B16D-1747829941FB}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{2C2687BB-BA57-4FA9-9F08-E3FC95AFC024}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{F3952F36-DEED-4C8A-BD15-9C8B8C0FDEA7}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{C0490352-272F-4E15-8D9B-B5717E918B2C}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{5232FA90-8969-4565-A5AD-AFDDADA0E40A}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{EFA560D0-5AA1-430E-B441-003B70CE4311}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{9E2F3A98-D0B1-43D6-A7D2-6677FBE6FAB5}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{A90E5CC8-7D62-4C69-ACED-5E2FF6B0884E}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{853D00A1-2546-4970-AA51-6EF5419BA41D}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{50409075-48D3-44D8-A69C-57E6AF85FEC0}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{CAFBB7FA-8719-4DD6-B5AA-B5E8F3D15C5B}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{78F4C4C1-898E-4BFB-8F04-9DF276B38DA6}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{7191C4F7-8F07-4BCE-8E96-C0BA695D2813}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{AF47B860-75F9-4A2C-AA4C-CAA0385ABC93}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{D4C8C379-5A37-497E-BF8C-D95CD462D006}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{CA6F8DAD-09F5-4B02-B50C-51CF509F4ADD}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{11B0F5B2-ACE6-4B50-94C4-0DD29824D8D3}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{76678B58-ECE6-4686-AB64-FD2753B6D2DD}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{977F3E7E-3C4F-4837-BF32-30850F846A39}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{EA2249D3-CFB9-4586-BAA7-E19A7EEF7756}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{4C01E596-64FC-44C4-AA06-DFB0290CC22F}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{A3623EE1-0DCC-4558-9204-9E77CC66151E}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{9A77128B-64B7-48A3-B91F-FD0D088E04DC}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{F3D3D54B-A52E-4AD2-8F4F-A718EA79A6B4}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{415D8B0E-FC44-466A-B42D-131849912E31}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{8CBE7978-1991-4B36-AE52-CD6B5EECDD32}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{145E08C8-6843-4487-BF01-9CE95F2D2A53}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{8E0DFB7F-8E06-4813-BDD3-3C848A18D5FB}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{31EE3E4B-8DA0-4FE7-9B8D-42CD514AB84D}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{CB52158A-E6BC-4938-83D7-9C9ACF7F25D5}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{3B08963A-ADC1-48B5-A4CE-EC9BD62DA577}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{3AF838A8-A5AB-47E7-951F-50C6878AB36D}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{0F09F0BC-D68A-4001-B33F-DF2B878C4C14}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{BF1DD626-E376-4B80-BD16-5B45350B72D3}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{9226B0C7-EB58-480C-BC09-8070EEC48A5F}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{58D12681-3C86-4294-ABDE-5E468C93A789}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{C9BCE6C1-9EEB-4284-ABD1-95BF127A92AA}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{472547FF-AC89-4102-9998-D8557FE43E98}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{1B699932-3729-4110-8C33-43AD12F70F12}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{EF685EAB-BA80-4285-B259-B212A7AE7F50}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{5FB3E1F3-8A9B-440E-9277-B845900F5E27}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{A261BC18-9227-4559-AEE0-C8294BF44F37}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{6B287D9E-8639-46D2-8B10-B69E2463627C}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{1B14E625-B0F2-4C6E-B0BE-9F2A24460B6E}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{D2F9F524-CA15-473C-BD5C-F0A5D2F03D1E}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{CF566806-95AE-4042-85A0-52A2C8C8FDE9}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{C908F1EF-45A7-4CE4-8BA3-B8897EC3C53C}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{2C9F3C15-0A35-4D8D-B466-B4BCBA3AF52B}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{DBA1447A-FFB9-497E-9DB0-5E658C8C4963}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{535B7DF6-8987-4C48-892B-D6212EA2C579}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{2D288C38-A696-4947-9FED-1C7597E07CCC}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{791004CE-2D0A-43E3-91EB-10EE25C6D8D7}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{03C61247-EBA4-467D-B214-C18F9A31632C}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{62C76A0A-3CAC-401A-B97F-5671D59F5E9E}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{347E0690-22B9-4AE6-8221-55B60579AB2A}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{6FF668D1-539E-4F9C-9CCE-CA9DE96EB454}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{80FF34D0-235A-4F3C-82F5-2BDF1E522F57}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{A57EAA5C-DD99-4802-A86C-E11CA4E58BAB}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{70E3BFFB-D2A7-4ADE-B3E3-B35E207AF05E}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{ECC6C559-EF4F-44DC-A543-FE7157D7BB08}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{2266D154-70A0-4F1B-BD62-2DE8C200FF06}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{5470B52E-E03D-4E1F-870B-6E3777179ABB}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{F5FEB2B1-EC87-4058-B586-739D101DD756}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{E2B78A96-AC34-4783-9095-E84585B0CBB9}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{E73EFD92-8EDD-4E26-8E9A-A618F1346DE4}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{03D236FB-48C6-4B05-BC46-C20D5123057D}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{C8291F62-9C37-4A02-99AC-C5E1D902C731}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{244DFBF6-371A-4D3D-ACCD-771081353EB6}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{CD34A979-483F-49AD-9793-A9010E0CC1F4}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{06DCE18C-9F88-4255-84FF-E38EFAF784BC}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{5CC333B3-8B27-4CA9-8E58-01A859152D88}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{7BE8501B-6958-43F9-B8D9-27EFC7286299}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{6AC9F3A6-E22C-4CA6-8DBE-0FA893DBD4C7}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{6F09171A-ABB8-4EB0-988F-6BA728AA80FA}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{439AEA83-03D8-436F-998C-C61180D4E596}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{94F28AE8-9C8B-4DD0-AF27-D0868752ED5A}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{018783D7-642D-423E-8307-595D1E66EA24}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{C067CBA3-8213-4AEE-BE3D-2504925334BE}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{6BB851D5-D109-4085-82C2-66DFFF2E0AF6}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{C20A7264-980D-4C45-AC10-4E1991CC7F6C}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{B24D9BBE-1CB6-463D-8314-66F08688BE3B}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{E9D5C025-9C08-49A8-ABEF-52391BAC1FA9}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{C4BD042E-372F-46E0-8C1D-518A58BC3184}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{A6E61883-4D11-4636-8E2E-D7537ED45005}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{FE632256-DDD2-44D2-880D-018134095588}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{3D5F67DF-4507-42B1-B9C1-3B8F318D5880}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{335D049B-B4FE-4A73-B17B-B0B2F828E652}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{F582F4DF-4A2D-4DC6-BBBE-6503D3206639}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{0FE7919D-F0C8-4F27-823F-644E94E1059A}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{29F39367-C789-4DB1-BE5C-32C7DD117D4D}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{99B95D01-E1D9-4D8B-9830-EFDCCADD8BFA}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{E57C65B0-51EC-40FF-9A0A-85918B33152B}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{2BBF1598-A132-4142-BE70-446C6183F477}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{A7E52583-73CB-445A-8E86-191343D55F1C}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{E9BBD02D-62D3-485A-934D-2E181EF4F273}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{586BC4CA-AD56-4014-82FB-52AE57B39BF1}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{9D07A275-6B6B-47CA-B1B5-7D116549CF07}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{0352DC89-1701-4363-9F21-DD15075809D3}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{91F52BC6-B901-4916-9214-36818EE1F6C1}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{3A521499-7949-4053-AC5A-A8972BA3492C}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{38FB9E8E-A07D-40C3-B778-34F4D5750997}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{FCA83859-7C5A-445D-BA8F-41E3A1B7F5BA}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{5DC7E877-C7D0-4CC0-88E1-432D05DFCEE3}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{2BF3C92A-9C47-4B33-BA5C-AB2DFB42AE9E}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{6EE12600-F3BB-4C8D-94A6-9D2AE29C2DCA}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{7599E3FC-A148-45BB-9BCD-EEF51CAB4CA0}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{5D909A7A-6CC4-4DB6-BB5B-DB76578A0848}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{CB6C7803-ECC3-4C83-AB9C-EA9F856A1AE3}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{99B58CE3-E02D-4D11-850C-58B58CAAB360}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{6816D6C4-A943-46B4-8531-D3867511DAA6}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{45D80FD8-BFAA-4813-84AE-E3907DB6CD41}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{B3681D53-1DC4-4B6B-BCC5-7CC28C9D244D}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{D0254B6F-34C4-4FFC-BEBC-17A68B744728}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{799F5A96-4D8E-421B-8CF3-F2BEAEA0EC1A}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{A6A042E3-EE8A-4FEE-BFC1-7EDBA7D2A6C4}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{DFB17DAA-DEB4-4FD9-B996-9AA91BDE9001}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{A520E01C-8417-402B-9249-B02A8AEF5FA6}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{7E50A403-8980-46C7-AF1F-18BAECC27A73}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{6C916902-ABC9-4DBB-B2E9-58C8FC76F2DD}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{05EE0654-EE22-4FE0-B217-6D95088CFA2E}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{32C226A0-196D-4264-A103-695746DA8B16}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{0C79FD7F-8FAC-4414-BBE3-4E1E72637AA7}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{1ECFD79A-2587-492E-AEDC-7BBDF5F83706}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{1F09481F-8A02-45AA-9777-B98D9B92BCF9}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{B89517C5-2850-4F32-BE83-CC34907E05F1}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{FF7E1093-7B29-4560-AAA6-143FE6932593}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{166C638A-1470-425F-B822-2B030B9CEC26}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Action'!$G$13:$W$13</c:f>
              <c:numCache>
                <c:formatCode>0.0%</c:formatCode>
                <c:ptCount val="17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Action'!$G$16:$W$16</c:f>
              <c:numCache>
                <c:formatCode>0%</c:formatCode>
                <c:ptCount val="17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Action'!$G$14:$W$14</c:f>
              <c:numCache>
                <c:formatCode>General</c:formatCode>
                <c:ptCount val="17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{9CD16ADD-44DB-4CFD-ADC5-BD067ED0A834}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{DB27D7E6-64AF-4C7E-9F09-9EB0A1A21D50}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{199B64D0-0990-4C19-957A-67D41E90DD91}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{63D43A41-629F-40B0-8D34-76BF4420942E}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{770E4CCF-1CEC-4914-B7ED-0206124D70C5}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{4D09455E-687D-4433-9C6C-82138EC55795}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{9221755B-B664-4AFD-9849-B081D40E9802}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{9F43F76B-694F-45F1-96FF-D39E1990B53C}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{8A9D2185-1FE4-4FA7-8E91-3573751AE170}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{BA314D58-0DFD-40A1-98A9-2EB96EB87E79}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{0DD7B8CD-873D-47E5-92F4-CCA5F784E852}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{E4C60275-DA00-40F7-90D1-C320593B59F1}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{DC748C70-1888-4394-987F-4AC9130372D4}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{96CBD133-B3D5-414A-8399-256A73B8D695}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{0834015F-44AA-4A6B-BA18-143288D00BF5}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{FD29BA37-7CD9-4B3E-9A8C-71CA3FB1A2B0}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{A5008860-C168-45E4-ACF0-5B4CBD20EA46}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{5BEDD947-5EEA-470E-A205-EB83ADD1BB5C}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{16B214A1-DF04-4F8A-9B5D-CE9D20D30B16}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{1C67D29C-6231-4962-B6A7-880F35C67CF9}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{FED28B3A-524C-4763-8B50-649264093711}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{946D4B4C-99BC-4865-8406-31BB760FB171}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{94B6B537-0C01-4618-9561-F4972504DECB}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{7056881F-B05B-47D9-B054-94EE79E283DB}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{DC3490B6-3659-45CC-9BB7-F29FEF2E2549}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{182C4AE9-3F57-4351-8F5C-00D8429CFB2E}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{6EBCED27-B13B-4C18-9630-1611445003DF}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{5ED3383D-99B5-4983-9336-AC2710D4A5A3}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{9CBA1EBF-D655-4669-B68C-D4F8EB8CDFA3}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{DE285269-A4D2-4325-89F4-1917E4F4682C}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{976A381E-D4CB-4F8E-BED9-A8761CDCD120}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{34788575-36F0-495E-AEB1-B2D1007E281E}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{709121AD-5B50-44B0-BF9D-B610A5692F62}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{3D68BCF3-1201-4E5A-932C-CFC90F8E032E}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{602BB29E-0B1D-413A-B545-7D26FCC4E2E8}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{AF5F96C5-79A7-47C5-B6C7-CC1940058FD3}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{EDBE2D08-0880-4206-91DD-14AB9CBB452A}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{2954F936-617F-4D55-B40F-63BB1B0BEF87}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{A84C9FEA-0502-449B-AA97-AB984C6A40F6}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{C46DB2F6-7DE0-4E16-BA49-66225C174E83}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{DB162F77-FB22-4BB1-B721-D8321453D739}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{A211A2E0-1A2F-48ED-A074-97D0F7E9B4AC}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{A2D42EC4-E9F9-4DA2-8053-FC6B4571B0D0}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{F80F7269-73DB-4954-9AB5-285F339911E6}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{EC2BAB96-2822-438C-AD23-59202D3ABD89}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{DB9E8C12-3E58-41EB-8B68-0E93DFB43D36}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{2C58F649-2346-4E9A-8AB5-D5BA6997C430}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{B90706C5-88D8-4F75-A7DE-568B9F2075D5}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{F4A5510C-94F3-423F-9CE3-DE63902BF6A7}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{F0301824-2B33-40DC-8B7E-40FD6B8B639A}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{FB57E713-FD91-4A90-A195-35104F24566E}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{0FEAF9CE-53D5-4729-95D6-F77D56CF78ED}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{30481401-E60C-4745-9AD9-F86C7DC1D2A0}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{DF78915E-9344-44CB-B031-A95E62C6FD1A}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{F42E202D-616B-4A1C-A923-83204222514E}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{843DF4AF-9FBB-4A8D-9270-D59EB99BD003}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{989A453F-8798-413C-870B-A595DC59DD8C}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{B4408D84-7713-4E1F-8DAF-25C8ECF095A7}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{F6A0136D-6793-4317-A381-F4BFC1FBDB18}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{85A9C328-6A86-4140-AE39-C58E30D55648}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{F858F9D5-06F7-4E5F-9084-26685A39527B}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{DA8DD48F-264E-4AB2-98CA-6B04819FA075}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{D6BF8786-5920-4F58-92F2-DD8C901DCCE0}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{3B96094C-6D6B-4BEE-AA92-C285F351BD0F}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{92A0C981-0349-4335-9013-F50F8FC2268D}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{89E1E209-BFBE-407F-A95B-9BBF144A98A2}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{E610A928-10F1-471F-A716-D2975A645296}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{12624C21-FE93-4211-A96D-4B57957D8329}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{EFF106B1-838F-421A-B7A5-90C3C84ED0BE}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{609558DD-BED3-48F1-8006-DA995665AF80}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{D98D33CE-C737-4709-993B-E3CA14DCC708}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{C62F364F-5244-45AE-BE9C-FE63AE116EE1}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{6A01FB50-5C12-432B-B76E-48F6C6561F62}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{E53BF6CD-1AF8-4F37-AE93-0317223E9963}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{A263816F-658F-46D9-91CE-32E72DEBDDD7}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{5795C66B-30A7-4D85-B4D9-71661D8E8846}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{D1377372-6E68-4904-AF92-319454C7B588}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{4A03910A-3428-487F-9BB0-A490B24791E2}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{2058D9E1-4B57-4423-9AAB-46A6AE056265}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{C8C847C1-2140-4006-9C0E-D6C402374A2C}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{987D2953-0CBF-41F3-B8E8-1EF8D28082D7}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{50737709-7938-43C1-9DEF-EA8FCE312E7C}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{FB09A394-4C75-45D9-97E5-EFF9A825105E}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{188EBAE1-858E-43C5-BA5F-8C89202C0C27}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{557CC2E5-E2F1-4099-9F63-B3B56DAA35D8}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{832E0385-D6B7-48AB-8321-50E3C25EC1FC}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{2658B04D-3EAA-4950-96B4-220A96865639}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{5894B814-E8A8-4EA5-BA8E-A8FE68664589}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{F31EB199-287D-4336-8DCE-B0B8D4992112}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{711C0ADA-267E-484E-870F-1B6E1A5DD835}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{BF2C4649-B76F-4D58-87FA-EF864F500251}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{10E8C585-E386-4EFD-AB52-FA89E196B635}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{DF433409-57F2-4C8A-8FB6-D357DA975586}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{B7D5B1CB-9724-48C1-8EFC-C4CD2CD85605}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{89930BDF-ABBC-43E7-B0D8-577403CC2943}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{DEA6208C-F72E-4EDC-ABC7-BA5DFD1F3018}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{602C05DD-7DE6-4813-83A1-C1447DC56341}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{57D78293-116A-485D-B0C0-90B4CB9F587B}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{2D8D0CB5-F4BA-4AFC-809E-55123E1A16BD}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{7A34E3A5-5873-4267-BCEF-BA77A7073A24}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{24E74E7A-50DE-41E4-9658-BF8648B0B074}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{34CA116C-8CC5-47B5-8E31-B090C6D9108B}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{A71DC49B-329A-4510-A02C-6FE73A933F7F}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{B25247E0-D5BE-4DBA-903A-36701BC89181}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{DB76A88B-D1AB-4F10-A157-873D8CBD1545}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{5E14D71F-E85C-4CF2-8C7D-55F02F03FE9E}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{2FB109C2-C35A-4768-8E12-9A10813AEE99}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{5CB8BE9C-2C2E-4723-BACB-AB8D4C1B1905}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{13EE95C3-7A77-4667-B917-882853E037C0}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{31331D64-5980-453A-8E10-925A7D168AF2}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{720B091D-835B-4EB5-A5C4-FE8DB27F9E42}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{43989B37-0F81-423D-9286-EAA868D9F833}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{AE6A800A-D3F8-40A9-888B-435C7679A2C3}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{979C5776-20BF-4AE4-B1B5-DD007A307BA6}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{9978BEBB-D2A9-48CE-9A2D-5109581A55E7}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{5B9076FD-B05B-40B6-9C48-DFA7C565E44C}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{D4C8BEC8-365B-4C98-B90B-EFC963062289}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{3A3E8A58-C7B9-4001-B182-09D1755DD5B5}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{E3AC6D52-A081-4BDB-9D2C-E91F49EA684B}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{9A0EECB9-CF67-4049-844B-FFFBDEFED161}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{55D7EC6C-7683-465C-B60E-3DD8E48D6DE3}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{FA78E081-B947-408A-9CDE-4BF074407EBC}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{A5A36DF9-620B-4ECA-8991-2DBC5EBFA7D0}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{5578E50D-1862-4754-A3F3-B919CF7733E3}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{A6AD5C2B-5801-4073-9744-4F966DC611FF}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{2D5F60E5-D9AE-4F19-BB1D-D09A91BFD3AC}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{BC781BC5-29B2-4766-B78D-3CB24B18FFFD}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{4F9F6943-A8FC-4F07-9D69-686FA7AE42E4}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{EA346BE3-7A73-4FF8-A3BB-FBCFEC0EBC94}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{F8876C5E-E454-4126-94F3-3D1DF3AA7628}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{3F7472FD-6737-4436-83A6-05E85CDDEA7E}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{81A79E6F-C5E4-48BB-ACA1-DE99D515190F}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{EE516303-7DCD-4346-890B-C028D9822687}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{229DAC78-626F-44DD-A2A8-4C272A4A7161}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{D3ECA4E1-907F-4590-8F29-30C0B63CB2C7}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{8DB7019C-770C-491C-AAD9-D86A6241D3ED}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{9F3A9DFF-BB3B-40E0-B16C-353591AABCD3}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{B9F507F5-DD81-45D4-8994-9FE3C1356C96}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{FA136B22-9490-44FF-A763-E9257C23100A}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{375E65C2-1809-4DD4-AD1B-2E424F19443F}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{92750462-1000-4B1E-9202-4C294640C385}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{7E2D1535-3C7B-4769-965B-668BE59DD369}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{45990311-ACD2-49BC-8194-F1BE3AF1E993}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{F1972EC8-AE62-441B-B4B9-3011BE29966A}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{A0811754-8792-4416-835F-D94A8823CA43}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{DB227A9A-B504-45AC-8377-07EA2916A0FD}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{4E3735E9-9D3A-4BD7-90F8-9C25F41814D3}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{7BA08DD0-B757-4527-BFA5-9943043D0116}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{C0440213-9843-4575-8863-C4211E651DBE}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{96BC13C5-AB61-481A-A702-D4AF9F20A582}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{BE489D60-0A3A-48EB-8E5E-52BAAE19CA38}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{851FF500-2DBF-41BC-963C-453D1AF325BC}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{1C9800BC-DFFB-4A6E-8F9F-ADAB8A61EC9B}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{E675E0FF-E18C-4B0D-9AE9-8974EBFCCD2F}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{9141FC77-B73C-490F-8544-F62C3399C206}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{779F9A0A-4C3D-485E-8AB0-BFB467E78F10}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{2FF8962C-6D83-4883-B892-E6E144520255}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{D71E704C-E650-4CAE-A7D0-EFC78779895B}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{46F918C4-CC3E-4776-BAEB-12AE3F68E6FC}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{C12CD705-34F8-4D49-8CD3-7EC18BF14DC0}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{911434E1-0868-4688-84EE-F33003E3C049}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{17E2B24E-B9A4-4898-BFAE-814A4073C1F0}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{A0A51F40-702F-440A-8FCC-F14224536C9F}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{071A1EE7-B04A-4254-995D-4EB6355E469C}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{14D0334F-0E80-4A7B-B7CC-1AA65659E2DF}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{9FF43E14-DFA1-47EE-A2A3-CB7490112F81}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{136EB60C-41A9-48E9-A569-8BA658BE4016}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{4DE95A1A-E9EF-415F-938A-2AF4EE59D20F}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{B32A32B7-66BB-46B3-B096-6F842BADF1BE}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{A253E95F-772E-415B-B7BA-FA7E59251F53}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{B2233BC3-45D6-429F-87DB-F440F3A01EAE}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{D9A63EF9-5EAB-437A-9301-B83D05063DB0}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{7738F2DF-7F4B-4662-B3A1-D3572A389E97}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{46515522-E4E6-4B32-9FCF-1AF8EDB8876E}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{DBFAA258-96F6-4764-8656-7A38E5816CE7}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{4FCBE161-96BA-48D2-A401-8E7BB6A41B82}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{0C71CB43-DA93-4144-95B0-B25681C3D3E5}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{66EA5B83-8684-42C2-9A4D-FD08C4C4D829}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{3518DBEC-25BC-43D5-8CF6-686E93CA079D}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{3FDDF690-E4B1-4A50-B620-FECE49D0821A}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{A33AB4E1-628E-4E55-BDFA-BE1D4023E07E}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{36B351B2-95F7-4270-9E17-79296D65B6DE}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{E437C291-EDD2-4B65-A609-659EEA1C3A41}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{DF1EA27C-04D0-4DB0-81BE-BD903C8EE640}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{54DC484D-BC15-4B4C-B75A-ED28D433430E}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{F99F8396-1042-4DA7-A159-F874BD3DA1F3}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{728B9AFC-757E-44AC-A39E-E4736F5535E2}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{29DE8329-E570-47A2-AC18-A120A863B653}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{6765FC39-F6F3-4E5B-B432-A1F6E9BAD189}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{D397CA6A-1FA9-4F7E-B0A9-CD692204B428}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{5D6EC1D3-9C54-4137-85F7-248A48858F58}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{CC73EB22-583C-4190-AC88-690C36C51223}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{C2A469B4-40B3-48AE-866D-FD47BD194BB9}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{98290FD2-F0A3-492F-8A9D-460E0C69805F}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{4A82003B-51BD-4465-A4C5-510DDC9F06C6}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{98AFAEBA-2A2B-4BA7-9318-08054D295ED1}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{AB71CDD6-E074-458F-A0D2-995921688E87}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{066AD522-924D-4C85-B4A9-0F9EFC8A40C9}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{F7748D90-4B69-4856-B4F1-FE75C39F760B}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{1BC5E2FA-999C-4485-94CF-B99EF3772F39}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{25864F85-9C57-4BD5-9BED-13D274E9AABB}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{687C39D6-FFA0-4C4E-83F9-C9DB24918182}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{0BE8FC9A-295E-4A67-A8EC-E4527ECD882D}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{9484D503-4DDF-4BFB-BAB3-352A7F540748}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{903B3BE0-68B9-4195-BEAE-742B6D6FF62D}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{9A119663-05C9-4688-848D-2A2F0222EB5F}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{0FC920E9-7065-4F37-A8F9-607230ABCA3C}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{47FA12CD-A1A6-434B-BE23-4C0F1CFC5E66}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{DE0D1D48-E2A3-4605-99C6-4564E0A12789}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{827E0109-13D6-4978-9367-E9B6D386AD29}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{29E8AF51-BCA0-4846-A71A-6368AC21DC06}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{50494CFF-4A17-4BC2-A654-817E83F1FE31}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{64FC505B-565B-418B-BC18-9CD64F13B27C}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{9E1842CE-6E03-46E5-A854-BFEEC7093BBD}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{FD90BD73-572C-4F0D-9A23-282BB6DDADBE}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{9B290A20-CBA3-4D08-B127-F4210B8504E1}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{6BE83F85-05EE-4902-A1D6-FD0D51E6FE6B}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{435E5A1B-D291-4FCE-90BD-5546BF98B514}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{2EDEF4D6-DB7B-451F-B5F6-D2FBD290A6F1}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{D9E457CB-9D9D-4845-BD95-26E07C64B091}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{CDA194BE-7AFC-46CC-AA43-3BE16C05719A}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{215C5615-F141-45ED-B7D2-C8E75434DA2B}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{52586713-2A45-444D-8708-B22EDDE0AED6}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{DD51E1FE-1551-4BAD-AB03-E6DE1A234F1D}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{26AB97FE-F5C4-488A-9BE7-0FBED05E67E8}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{0D508D4E-E859-4335-8C0B-E4604AE30447}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{334BC710-AAC9-414F-AB49-71A2394B95F8}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{899C8497-6228-4D98-97A6-008A140061D2}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{ECC2BABB-4ED1-4543-80A2-A859F36058F3}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{4C5F1D06-6CC4-459E-9D0D-A64E54BA924E}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{2C5F9EFA-4AB3-474D-9E32-403B51F7E9A2}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{6C48C91D-6736-492A-8EC5-CB0D0C5A4729}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{45523F60-929A-46F2-AAEE-022F40C9F120}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{DE4CEC03-57D8-4513-9372-22EFCCBED68D}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{623FE177-C7B3-4400-9E2B-84ED88E2225B}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{5F98F1DD-16A4-49D6-94ED-4AA83B321AD8}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{2C05FDB9-A287-489B-BD40-A618A4BF1FEA}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{1D7C8981-ACCA-4DC2-9941-6765EF753302}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{5A0A70E7-CF53-4383-9680-ADAB92AE23A9}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{0FD917F6-A285-4CD7-8BA4-174B28C88DF5}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{892F2E60-C90E-4264-AFF8-0AC4D265FCB5}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{FE7C66D8-764F-4082-AFAE-4C9ED75DFFEA}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{056465CE-CA6A-4335-B90F-089800D9ADC0}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{B5DD8062-815C-4D96-AD29-63DB208CFC09}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{40350579-6246-4E6A-992F-6603949F3AFA}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{06D646EB-A58A-46AC-8440-B4DE6EF48225}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{D061661B-2CAB-4A11-B58B-73361DDCA20D}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{1565690C-5B9E-438B-96F2-EA2A8937DC12}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{C91A632A-4924-47C1-AB8B-0A49C4397F8E}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{7DE2C9FF-06D1-4E78-93F2-7D76FDA6739C}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{16828A6F-B8F4-4FDC-9A84-7FACCF39935D}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{C205598E-8D4E-4AF7-9053-3E95671D80D9}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{44E90D89-4CF5-4F99-B908-4CCEF3D0844C}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{433BDABA-D32D-44DE-A2A9-EC64B0AAF503}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{CF680C92-FF32-457E-841F-FB078DFD4931}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{A75D6511-249E-4362-ADBE-39C3799C51B4}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{5BBC866A-3CDD-45A0-8976-A3CE50640914}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{86776D13-1572-4A71-9C36-28107956DF64}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{CC67D17D-CCC7-4070-ABDC-1BAC1A4D43DF}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{73BD1C2D-E458-41A2-9525-83FF92D9284B}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{919C46EA-CF44-439A-8563-CBA72832B50A}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{B0E8B792-E7B2-4A1C-82DD-D1784872F22A}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{DB33A30C-C772-401E-9203-04A27DD02F87}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{57127811-6785-4CD8-BFF8-DE823541EC1E}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{983DC02A-EBDD-48B3-A3B5-257C6BFFC855}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{28E88B85-809E-4966-99AB-4BFE27C0C024}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{96010B02-3C5B-4B09-94D7-BBE3C4823848}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{CE70DC35-0CAE-467E-AD07-DD5255A71D38}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{A17DE94E-7D97-42C1-953D-A658B057D1CF}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{7F69BF1A-AF6E-4A95-ADF2-806BBAC0D17F}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{24B1AFB1-E030-4B05-895A-3DEAD0D3D0B4}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{3DC0CBB2-04B6-4FBE-B014-F1031DC7269E}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{CFC50B56-24D1-4F34-A466-309D6E78E7EA}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{ED6F3502-FB7D-40C0-827C-58F2DE6EEE83}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{C3134AF3-DB2D-4239-9EA5-395CC1FD364A}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{2EA46001-A8CE-4A5F-AA31-971F5B6648C9}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{952F9DE5-71ED-40BB-8CB2-8915BE232D8B}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{C22FD006-B89C-47A1-ADE5-55FF6166B825}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{E8D06257-FA21-42F5-A20F-D2629EFDD8C9}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{68BE6A0B-190E-40BE-B53E-31ED6D8C6471}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{62BC70B7-A48E-4FD3-978A-1106AA395E0F}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{D6B28B35-A89C-47D3-8F54-91B77516B504}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{23B0F6E1-B041-4C5E-ADA0-A44E6EA90AE2}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{F2554246-212F-4891-AEEC-9B86CD0203A4}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{E6B8B4F5-2E9C-44ED-BF1D-0190BF03AEE8}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{0E5D3B2B-C891-4CF9-B002-B3E3E24C7075}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{DCDDEA53-7B4F-43F8-9758-17F04734EE4D}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{150A940D-FC0E-44C1-A981-2E65A5341665}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{6F046A17-6EAF-4923-81F0-F68F2D6808CA}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{D055115C-20D1-4F23-A6D1-1CFBFE55851E}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{D80813B6-A24F-4318-B4AB-CB73DB5CD9E4}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{BAFA64B1-3E0A-4D2D-9750-4D01BA5DDB90}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{0D4BE21D-4176-406E-A6D1-0517AC479DE8}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{F774DAC4-B877-4A5E-96B7-793D1F9FB15D}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{356F2DD9-489E-4807-B4C3-782159339ADA}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{ADDE0C20-52AA-4417-9238-7C2796CA48B6}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{EE67D158-5D4B-416C-9543-FDE02A46217A}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{EB97E4CA-1057-45FB-AC88-DA8C5226473D}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{99532C3C-6471-43BB-BD9A-C10393413098}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{9471C6BE-0B14-4931-87A5-16372569994D}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{AE0EE7B4-D1A2-4032-AF6F-46C700ED320D}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layout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{5A08C69A-1D78-43DC-85C6-774F9B98B455}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layout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{8E99A3C0-9E0B-4CA1-AD78-298A3015C7DD}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layout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{743C8851-B2FF-4D0F-BD47-66014BE4E341}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{94917EDB-0BDD-45D0-9F73-3C5A989C5D5B}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{8AC6C204-3463-43BB-B7E4-7B4CEF4649A9}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layout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{67B91056-BB0E-45EE-BC22-3E24B93C1C8D}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layout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{4CB70243-B403-4DFB-A988-3C0DA212C9AC}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layout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{CD7D078C-463D-43D7-9AB7-8B3515CC5AA9}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{7DD3B35B-1914-4093-BA3A-016942658508}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{E3C71AFA-7873-4E8A-AFF8-450B11CF9060}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layout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{656B5495-FAC6-4799-A4F1-1157C6968FD5}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layout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{9BD3F395-9995-4A87-9DD5-92A10A415A75}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layout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{08C219FE-C964-476B-9876-7E0DC8ED0DBE}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{28147786-362E-441B-9879-2F63B90FC903}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{2827AEA5-B5F7-4469-AED6-05A2501508D8}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layout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{91530B64-2821-4F28-909E-F119BB2937E1}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layout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{AAF2914D-A81A-45DB-8BF2-C1118D8D325A}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layout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{3FF90920-366E-4B79-97F9-B885EC1C41F7}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{3790C983-426C-4A64-8130-0418A6F07395}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{BA4AC0B4-E244-4706-8B7B-536E23C4E20B}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layout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{7B0B0088-DE15-4203-8773-A451E1578424}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layout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{D94E7ACE-4638-4B4A-997D-B26294BA633B}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layout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{6260CEDD-1C53-459F-A841-094900159E4B}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{0788D47E-F276-45C6-B8EA-496C2C67CFE7}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{268C41B3-A55B-4180-B1B1-970A9A6A5F40}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layout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{36CA8D4B-214D-470C-8F79-D208A52AA68E}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layout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{65E9A3BA-B311-4037-B169-D4570582AD7F}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layout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{63D4BD17-B5DE-4E8A-924E-BE48EF9381CC}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{C480CD59-92A0-406F-9C8B-77C82C227B6E}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{CFE8EFAD-793F-4F59-8699-B696810982BB}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{7E89DB0D-FDBB-45D9-949E-E717AA74AB98}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{59434264-06AD-4DFF-A0DA-55730943931F}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{5FBA42C2-7F29-45F6-8546-3A89AF07F384}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{6141A5F4-3AC4-4417-BE0D-4DF5F04756D7}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{A63F80B7-40F1-426F-9F78-F008CDBF81C1}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{FA54436C-63CC-4D10-B46B-6546DB0B610C}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{DD280AE3-8081-416B-B434-A07EB02995B0}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{16815F64-327E-40C6-B248-95B9488DA416}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{DB2F01C8-A041-4575-9907-584836AF47F7}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{A9C180B6-6CC9-408D-A012-F9B27F10114A}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{029419ED-EF4C-4A24-8C36-A736AAE1D29E}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{2CB48EAD-0FCF-44B8-9547-00D1751FA02F}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{AD05E50F-C54B-4CEE-90BA-28679225A6A1}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{776B096B-942D-453E-B25B-856771393DC7}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{8B3A02D6-C44C-47F6-B81A-EAB31837D451}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{A5DAD762-0F3B-45CA-8AB6-B5B2EE9ADDAA}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{4E7FB804-7B1D-4E46-A19A-F540C26D5DB1}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{834B14C2-0BFF-4E5C-886F-2CC9001BA1C0}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{016F2D53-24D9-4F39-8C3C-83BFD7E8321A}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{590ECF04-C73C-48AE-9009-6CF375EAFCA7}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{A1DC2217-137A-45F1-9BFB-6BB89B467A91}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{A5ABE874-75B8-4F17-A8C4-9A809E65A46C}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{20D17637-D011-4DB5-A201-04C2EC9D56ED}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{73B703F5-4043-43A7-AA9D-29BBF8301146}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{65215171-3818-4E45-9CEF-69B6C49A93DA}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{88BCA3CE-D74E-4814-8293-D0631EB9B71D}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{73F1181C-5CBA-47A5-8F13-4D509933EF07}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{86BE4D27-A05B-4813-BDFB-EC92B138246F}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{FEA245F3-55A6-48FE-9222-D49011CA0D13}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{DA2BC3F9-54D1-48D4-8BA6-132F53D9CF5E}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{F50201BE-7283-4A37-AB2E-B5D6B4DFB855}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{2140250D-2DC5-4C0D-B463-C3B63C96BED9}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{5FB834FB-0FCE-4AF9-88BA-296481444453}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{B78FBF3F-CFE6-43EE-841A-3AF996DF4665}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{B54A594C-AF76-4882-8E1C-6EB71633B026}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{7F038412-33FC-436C-A896-176D4A349F5D}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{170CE4D2-76B5-4B58-BFF6-8555EF0FDE12}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{ADDFF63C-BFF8-461E-81C2-9DDCAB4A5F5D}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{0ABA9E48-BF5D-4428-A922-A98D281AC961}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{3D9B3037-0EAE-408D-B0D8-70FDEEDB4CDD}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{0D42773C-F526-484A-84CE-F644298B97CB}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{62240309-8DB2-4D34-9BA5-F898F6D87908}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{6622487B-A5ED-4910-9293-694640F6A804}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{081868C3-38EB-423B-9ED7-FBC1869BE0E1}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{3F3630CE-DB5C-4B2A-9071-96401E147600}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{A2268EF2-3049-4E67-BD2C-D8A980635A7B}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{6827F430-EBE0-4E28-89B6-C6F6021E2F1A}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{BF338974-358F-41EE-8A84-B6FB16AC4729}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{76F5C486-F035-4A8F-BE39-DA1D549C0F48}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{350A7137-4036-4DE0-AA9E-DDD46DC6977C}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{3DDA74F4-C721-41D4-B352-4205A5E52FE0}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{7B65B821-7FEE-4FA2-A16C-F29E14AEE82B}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{477B1904-F068-482F-925B-2ADC6CEC1911}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{FAC6136B-ED20-451E-A42A-F7CA713BD972}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{D8DC6C08-9D56-46A7-9216-8B0BB32DBD14}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{2727855E-BFAC-4649-89B3-BFFBD06CA9CA}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{FD9C1069-3B55-4A4F-AA79-B46D13F46836}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{697683A2-F2B3-404A-AE42-181CC3266B4B}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{31210407-D06A-44C1-BFCD-29829659F39E}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{3C15BAC0-5377-4F09-9A99-9695C1551DA2}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{8A99A9ED-CE4D-4FB9-8E7B-54E79028F748}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{B2096F52-A057-4F23-8126-8BFCB20A3E32}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{161ECDD5-FB38-4B59-94FD-D2A4DC654B03}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{A3DCC125-E0AF-44B8-9C92-15F8190BC49A}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{6D780EA6-D4BB-491A-A33F-8E1F5A9B841D}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{D8EC07DA-AF0C-4539-ACDA-882B450CC53B}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{ECD993C3-823F-4FFD-9819-5C1F3332386E}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{3F55D8BD-BC5A-4B2E-B102-A6963C992C77}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{A8FB0225-4565-4515-B5CB-96821D8B93D2}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{1F00D4F8-2EC7-4409-A2AA-5CF68AB23ACD}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{8AF54D21-A770-44A7-9D95-16B0B7AAD17D}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{DF420CD0-3A41-4312-BB83-7CEBC12F7255}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{52EBF556-8EE5-4EE6-8236-EB7E188E2F31}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{83FCF90D-8775-4808-BE5B-B2D7AA6E2BCB}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{3F2F1B70-C44A-48C8-9848-33E8E02DE4DC}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{EED0F2AF-23EA-48D6-9504-C7D567568840}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{24727328-71E0-4521-BDBC-DDAFCB316936}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{2A2D810C-04E0-4273-98E7-6EA8731A779C}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{7BB5252C-3550-4255-82DD-914AAB6C8D7B}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{1A758E2D-8BF8-4918-9C21-EE64EC157B20}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{FECE896C-541B-44C4-93B7-40285D776F31}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{2E1779E1-58AF-44E3-AFFA-13F157797032}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{105D7F97-83AF-44AC-B166-F02F295D677E}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{9AE65B7A-3031-4EF4-8672-256B01FDBB63}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{154C05A4-E934-45C2-9CF5-A3ED680F9827}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{44916FA0-34E4-4822-B030-554787F55B0D}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{89DAA105-722F-43B6-9D78-597729F7A166}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{6395506D-01FF-47C4-AF63-C691AAEEB136}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{8D67A81F-4CEF-4914-AC28-55D19DAF6F69}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{1DE5B54E-AF42-4109-ACA7-42DE2F5E1365}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{28BCC7C5-FA83-4298-8E0B-4FF996CFA3F2}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{ED9191CF-98D7-41EB-8927-F1D361C7D186}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{B1C29B1C-09ED-4D19-BED4-46C0B1F1D3FD}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{56C0BF2E-B358-41D2-B72E-FD062AA35E54}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{ADC3C3E5-2A87-4FF7-91C1-112AFA667DC6}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{4F774E1A-4F30-4A5B-BCA3-51BC5C0F3558}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{85028868-1F8D-407D-8D1C-D6C49C8010FB}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{7E963A82-FCAD-4859-A25D-D82864F01744}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{FFCD8BEF-A54A-4A46-99DC-4309B973B071}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{A61B4DAF-9DC1-419A-8835-DD6BF8620040}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{27668DD5-7F97-4AC3-8BB2-9291B60412A9}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{1DBA7B8A-5B22-4540-84C1-DC068D144467}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{C51BEE38-AE8F-463F-8853-443A352EAF6B}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{C89BAEB5-CBBC-4904-9636-6DEE04202DC3}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{A9DC987E-992F-4781-8F74-F321BAD9FEBB}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{3972EA28-7783-4ACE-8CBE-39D9A4CD6AB2}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{B0B58F5F-2BE3-4263-BBF0-00D134F15AD9}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{7BABDE90-E87C-4C66-9716-843EBC41321C}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{7CF87E4C-A291-4F2D-8CA3-1B1448C08625}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{54750997-024A-45FA-B2B5-FA82CB29DF8E}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{7B1197A1-07D8-4432-9F61-949E08B064C6}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{020B5E4B-C725-40C0-B26A-D44AC5F86453}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{6F75BA77-A0B9-434A-BB23-3765D1ADA4B5}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{01D219B5-D596-49D6-85BA-CB48FB58BAC7}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{33C820A0-7DAA-469B-9F0A-763D8150EF41}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{559F4222-FB08-4B95-A30F-ECBE71D1E7F7}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{E9A201E3-8B86-4C8F-9340-6B5F16575F2B}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{693F6803-AF73-4A51-9EFB-EB2D4892B727}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{9921C501-A209-42E4-AF26-ADB376E3C4C4}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{76CA6CCF-8CB9-4582-81CD-1C927E240408}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{645D4065-5364-4474-9E4C-C2C6DA036EA4}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{D1B3BC2D-CCEE-41BF-B59A-7120EFB38A54}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{0BBD1657-6052-4AD3-AC23-673D2CFA118D}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{8F5866A0-7200-4DDD-8F46-04FD84F4B2C7}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{BD7B60CF-E6F9-44F9-AA4F-16498721DD9A}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{509DCA93-4330-4581-8FD3-5B6061D66192}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{1330AB1E-3AFC-4813-8502-E6B2D0EF88EC}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{E645BB44-5047-4C2C-A91F-BF77DD6EE4EA}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{347821C6-BE8E-4C73-B9D0-93C7D4364B20}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{5A5F8946-82AB-4DE5-80A7-927979FFFD44}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{FCB33F2A-5C89-42D8-B014-6E6EDCCD90F3}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{31857B21-6444-43EE-957E-08034DDFF951}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{AC272B56-4560-4885-AABE-B6B6D732B10F}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{73816CB9-3710-4A54-B60D-7860EEF42714}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{98B4A7E6-2562-41D1-9C07-05836ECD48FD}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{4BCD7FA4-0C0E-47E1-BA7B-5914EEF98C32}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{71D26478-7C35-4E57-9434-AE3570216746}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{6545211C-87D3-45CC-B271-CE14229162C2}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{CBFBB44F-DFD9-4410-A107-759EC6956A41}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{CF2074FA-7FC4-45E1-8B48-3D00FFD83A94}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{E20CF625-AF99-41AD-843B-543BB6D7E4BA}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{46790233-9421-4BDC-8130-14691709AB97}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{C87144A5-80F1-4714-AEB8-E387E19483E6}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{28D63AD4-2E89-4121-85D2-57F59CE33A34}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{8B7DBF8A-5DB9-422A-9B64-945E0796A435}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{70B0A2DB-41EA-484A-B8DB-C4DFA52F5008}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{94DC6BFE-4804-4522-B2A0-5C22354C5B34}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{D72EC11B-BF9F-4CD5-9A77-369E09569FE4}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{77AF9773-28C9-4F80-AE9A-EE561A914E50}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{4C1FD260-5D97-4614-B44F-84612DEE6272}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{EEDDDCDC-BFBD-4426-942D-89BF53650375}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{27474DD1-4E31-4340-898A-0C57710B8E9D}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{40751020-8044-4FD4-9E32-4D9337267A48}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{C07307B2-346D-4621-AD55-8E9F7D5AF3B1}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{AE720103-8DBA-410C-AD31-E8D45519A3BF}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{78055DC9-BDF8-4D4D-9091-B1C61F2E5A40}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{86CF0C81-860B-423E-AE77-31D4D2A75D76}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{21D30F78-D967-47D3-B6DD-BE19AFFCCB32}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{CB6E724B-95F9-4F70-9BEB-5901ECF0AF8E}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{2256CC9E-96C2-424B-BDA9-BC960C589551}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{E6E1F848-ADAB-47E2-AD94-DBA0A46C898C}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{D2131A72-7166-475F-BE87-E779E6B9D840}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{83CDF62A-C87F-403D-9E8F-23B01D9D15F7}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{C570911D-7525-4289-BA2D-F7F2B0A1FD0A}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{3639BC59-F2E1-4FA1-B530-7369CF52BB1D}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{F30D9B1C-FC03-4F9E-93AF-75DC75F40E54}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{75AB412C-4FA7-40E4-BF99-84F386137CF6}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{69989229-CADC-4068-8543-D3A2641E3266}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{BF0BD7B7-38F8-4B85-B82E-BE30E09CA55D}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{BD46FAB4-B621-4816-99CF-2DC97903FC36}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{1350B6B1-F1E4-411A-BCC0-F705ED953D7E}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{D3A24912-15FC-4D04-BE5F-68A2710871BC}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{6668A6AF-952B-413B-9C70-C3A33D75A023}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{FB037250-25CA-467D-A8CF-E3ED73D86B12}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{FAD655EA-FEA0-4470-8EE3-80EC271C81DB}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{DA72EB52-5CD2-42D1-9C3F-AB386B1055D4}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{102027EE-7BAA-49EB-8008-D8815CB2AE3E}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{744E78B1-BF2E-4362-972C-1707829163DF}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{604CCBB4-987E-4E80-9D4D-89DED92828E8}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{5ED75FD7-151B-4539-BB17-BB79C9D005CA}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{FFB0CBED-56BC-4F86-9C33-9051BDC49BEB}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{4787AAF7-2201-4838-A0E7-82970A9AF192}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{ABE8728E-79CE-467B-94FB-A4CDE5682567}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{08AF8DED-1148-422E-8FA7-28A6EAF6588C}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{1ECE5A0C-2550-44FC-911E-6D0EB620FC92}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{AB4B9430-4E0E-495B-96CB-59C5D108A373}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{B060AE2C-72A2-44D6-85AD-2BE8D562FE60}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{85730D1B-013F-45C1-B510-6AFB204451A7}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{11EABE51-1EB8-48BA-B9E3-5CBE98F0A03B}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{061D8B48-3655-4B60-97C9-6E16D89A8A10}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{9626310D-522C-4E41-8478-E585A492CD17}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{D8B02838-724A-4D35-8F13-0EFAF6D7FA0C}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{56756EDC-F781-4B9F-B307-9528245155C5}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{90FC1199-2385-4135-9D53-5BDC8038CA95}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{F0494C70-8E7A-427A-8AE0-650A692499AB}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{7A710F29-2E74-4E8B-8D20-88A776016EB5}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{9D426C0C-4062-4E4C-B1F7-25E71C517EC6}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{8325477C-5EAD-4522-ABEF-DEA02EFAF921}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{2BD8E443-221A-43EB-B6A9-AD8F5F9F3401}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{6B77672D-BF45-4583-B1D8-7E8D5EF103D1}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{775CD21C-F951-49B2-B638-279A8DE11B5B}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{287AC4E7-188B-4705-A93E-EF8BDBAE146F}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{40CCA04F-B63D-47A1-9DDE-0BA55ADFE778}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{BB2360C4-5D5E-4393-BCA1-A884F3903C1E}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{EC9CFE47-6778-4A50-8E67-C1A862058276}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{69D2085B-395A-4864-800A-8D75F095357A}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{C4B2A570-7DCC-4CF2-BE61-31B95F3F7BF6}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{67D94AA2-7959-4CD2-AFBD-84A323E6CC21}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{21B9C4F1-A579-44F7-8A0B-2AE56D3E87C3}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{4282A00D-7257-4758-91EB-067A2E2AAEDF}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{3F725531-5E89-4B32-B9F5-CBCCE6843A43}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{4BAF16E6-1642-4E4C-B662-77357A0434DD}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{66E9A909-0F8C-491E-964D-803E683ABBFB}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{A7C914EA-287A-4745-8427-B941A83A8120}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{A3023775-C194-46F4-B066-344F4BD17EB6}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{C611E8E5-17D3-476A-8470-B817BBAE540B}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{41A89140-9850-49B2-8136-60C4C8E44484}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{7C7C918A-FEA0-4882-B67E-2E06277DD42A}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{DCA33E05-6EB9-41BE-B60B-B8EAF8542091}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{E0255279-A5A7-427B-92C1-76DB1789BEC5}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{5DC397EA-2F93-4DBD-B778-74632BEEE684}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{62F2A04E-579B-4792-B18A-A0670917F0A3}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{38BC908C-1555-4655-8AF3-9D8C8BE46103}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{FED408A2-54C6-460A-BEAD-5E2D690E5744}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{5672E43A-1BF8-4ADF-A96E-F5919B319409}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{A525DFE1-8C43-4D62-A94A-FD854631B3A2}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{F6BCDAF0-33C0-41BC-9131-97DB789DDC86}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{B794ED37-2056-472B-8712-69B7857AFFF1}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{5DBB98F4-3FCE-4FA1-8CBE-7EDD17BD4597}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{ABFDC2BD-E4BB-45FF-B065-671D0C7038EF}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{34D928CD-3714-4626-BFD1-00703B00747C}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{7C21C180-10E0-4866-B24D-39F6F88D3366}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{5754C717-8902-4CAE-A8D8-307249D43FEB}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{C085C878-5BC6-4DC7-B2CE-79400D063212}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{633A2038-7C66-4468-AFAE-9EF1592979D4}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{C4CE7FB2-FECB-4F0F-A42E-44AF866D5D8A}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{EA55512B-4A66-44D8-BD18-F89CE3BB1617}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{D603856C-93B5-469F-A47B-04734FAC579A}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{31DDC164-7404-48A8-91EE-042E251CD31D}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{E5EB6220-9117-4232-B54B-B2EBF0EEA34C}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{8D4A7127-5EF1-4ABD-8E9E-5B8B134C3237}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{76A497B3-67EF-4FB4-B97A-A3754913D80C}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{F52A531E-530C-455B-B119-C5CCEEEB85F4}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{CAA69375-836C-40AD-909C-EE9097EE4E6B}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{77CBA667-E20B-4BC4-B74D-C582A0EFA00B}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{79DCAA5F-0258-4B3C-BAA4-D218479D34D6}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{8AEF79E7-4ACD-4D48-9698-25DFFF42402F}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{30CEF9B1-4C66-4E18-89FE-649460F56B39}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{0F39C134-BC84-4898-B356-244DCD043B44}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{DDD099D1-17A3-4C3F-A63A-3BB0BC09E121}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{2EB81384-39B0-49F4-A2F0-92BD9348556E}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{D993FC4C-AE8F-4D31-8B07-D5C1C0B7A7B1}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{6E00574E-7947-4650-BD4C-B5351F201B37}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{DB4C5F28-6D76-46BA-B88D-2CABC8CFD464}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{7ED597D4-8427-44BB-B141-314A78372FE9}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{2CF35B25-2812-409B-88B2-DBC6D3153D8A}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{C8B17C91-D208-47AC-A3A2-C1E7F311A03D}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{3C2FFBC0-A588-484C-97EC-EDE083018849}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{AA7DB91F-044E-47A8-B092-32E58DD3595B}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{5C02A5B4-BB5A-40BC-BB3A-6CA6F9A6A58C}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{BB2441D1-E621-47D4-BA2D-9A7507572A81}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{64C0D414-B753-4FA5-9A15-244B8CF3268E}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{37A48C72-57E4-4FB5-86D7-36530550C359}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{3151B2B6-EC4B-47F4-AA50-4B632A6EC22D}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{80A5BE51-FEDB-45A7-952B-E2D31DEF718D}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{3BA491A1-B2E4-4249-8AA2-A14DF4C956E1}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{5CD4CA00-7A7A-4EEC-8C7C-33C786E83AD1}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{D8AE14C2-9234-45DE-8012-05F93AE14566}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{7A2DC442-E6FF-404D-9890-05F70EA36088}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{748A02B6-909B-4504-964E-2484FAC910F6}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{F033B103-CF30-4917-BA36-C278A04ABC23}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{F20C25B7-3B42-4574-BB51-139E3388553C}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{79F8E13B-6DFC-4F88-B4E7-3F50B4F5525A}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{CE695E62-3145-4F33-83C5-3C57673B6CF5}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{9B9B0E87-9B32-466F-8420-CADEE4A27D1F}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{4B980172-19E8-4459-B1D7-229A537BF59E}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{4362EACB-FD5B-42F3-ADFF-C69FF9260F0E}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{1DB35CC9-9535-4F25-AEAB-7E84F741955E}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{2BF5B0C4-AA62-4205-BE0A-C8F30FF398B9}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{5347F655-1474-428F-9651-B68C5646047A}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{6DDA2C57-6640-41F2-B848-E578E5FA53B8}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{40C484FF-CF26-4DD9-B56D-4991467C7911}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{CF5B491E-BE78-458B-8185-F8186F593164}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{098EC9E1-C457-45FE-9964-8DD3CD4CB628}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{4B882E25-CE4B-4288-82ED-55DE364EA861}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{79780F3E-E4E6-4E47-94D7-E012F99AE2E1}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{929625F5-38DA-469E-8A15-26759832D38D}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{B892053B-AC08-458F-B650-61CEFAA71133}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{41587565-7A7C-4744-8BDA-AEAA3EC1F437}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{CB301689-9D16-4B7D-B18B-94597808DAA8}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{2585E58E-6AE7-4FC9-B381-3E33DA118BF7}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{3112F66C-1C0D-4591-8E0F-683F33DF2C2C}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{5212D1F0-6216-489B-8545-275AE7AA94F5}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{32F6E891-54A5-4755-8233-862F625BDC48}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{91EF82A1-EE6A-4ED2-9F09-11A91B0F5646}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{29FA3C5B-65C4-481D-87BA-5DAEBFD30B60}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{C1587E2D-7678-454F-B03B-BF1E1B6AD419}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{4C2ADD8C-39BE-4A8A-988C-6D920B8F6C1C}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{FEAEFA01-3556-47B1-8E44-FBB6FA39077E}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{1AAC5F86-DE2C-43A1-874D-91BDA1E45F6E}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{58A7E182-ED3E-42B2-BD46-327B338614B7}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{8960EA47-31B5-46CE-BADF-C10E48DDE206}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{A229A2A9-B556-4CB1-A3DE-1DC24E9C6E37}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{2DFEA561-CF90-48D5-BCDA-713B980FFE46}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{FDF2F52C-891A-4699-AB96-83987873B9B3}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{492C7C95-E76F-48FA-AA02-3D17764DF541}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{57407210-3A2D-4AB0-8806-6328466FC474}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{4BB7D4F4-6131-4FB4-9BDF-2D280044565E}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{2B56D933-FE21-4523-AFB4-A6BE97B58023}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{490C34B8-8AA7-49B9-B7AC-F58E3FF74B87}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{1F4C3344-720B-4B35-8647-EFEAA5E90C81}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{859A19B2-3166-4E55-8866-7DFEE0B6DEE5}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{4D985793-D991-469D-AFCE-43564D685A4F}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{0811B96F-FFA2-4F0C-9B73-04D0CCBCFE9C}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{9EBCB791-36CA-4C85-93B0-AD5020088700}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{F893CC7E-BCF3-425F-BC43-B1444B0E30FF}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{B2377FF1-8918-43F0-9631-8C67BCC38F03}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{0532FA12-C921-40CB-A06A-B681EF844C7F}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{F171F4C6-5C01-406E-BB84-DF0B731EAFA8}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{9203FC9B-D43E-4F80-A1FA-5D0A8E856363}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{9A59D7F9-83C1-4519-9506-F69F9C6886BB}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{B817C28E-88CD-4F37-BBB9-AE56ECCE938B}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{4BBC630A-7C4A-4EC1-939C-C844518F7625}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{C1D39E66-E327-40AC-862F-16B7AF4CA8F5}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{926A58B0-CD8C-430D-B875-B0680FF74627}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{2AD764FD-5A38-4937-93E4-C492CBB8E0D7}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{501271D0-3451-4F28-B6B3-DFA42990C6A4}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{2ABE528E-6AAB-43B4-A5BC-BC80ABE31B19}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{B3D08181-3DC6-4375-9B97-81AEA948CA7D}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{9F2C8C56-9004-45B1-A2C5-94E6AE1B0C03}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{E0163416-E572-456B-A879-561AC258B0F6}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{0F9A0EC5-9C33-46E6-B8FF-250C5DE1C428}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{6F836573-18E1-43E8-A62D-5C9D2C8A4072}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{27FCBCC7-348F-43D9-A049-816D6D2F6E18}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{B97A7B57-3DEC-4FEE-BE59-8F1F95DAE911}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{369C6B7E-B50D-437D-BCDD-7C1FCDE09E57}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{6B4E43A7-474C-47A6-8A46-6485F0540913}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{D00195DA-9F0E-47EE-A647-E1C755D3DE4F}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{3C5746A1-91CC-48B6-8FA4-26BC767405CE}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{DDD94AFF-5ECD-4DA2-9E69-A4E6478081D9}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{F3865B06-9CAC-4495-92FF-0DE7360C803B}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{7ED870F1-6A22-42FE-AEB5-F6A6D6FB7A09}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{E4AD8FC3-9B43-45F2-88D7-44D0105CE9A7}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{5D346412-C7A6-49E3-9DA2-6A197D61872D}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{7BF041E7-2C19-4FA6-AAAC-1B9D5F60518D}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{3413541C-A2B4-48DC-8628-E9F40BA75E28}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{7E0999D8-5DF5-412E-A41D-8EA77752FA70}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{F5AECBE1-191B-4AD6-8E57-A7F34FA530BA}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{7738F8FF-4C35-45EE-A75D-FEB17CDB50E4}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{70CEF6D8-68A1-43BD-8C84-7263E7D00F54}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{DE888BB9-A872-4F39-9C23-A7970A4A1864}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{42C56E13-061D-42FB-A5B7-9C8965E245D6}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{F1D57187-2265-4874-BE06-E3085FE41E1B}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{F7319C10-B470-4D05-971C-4E0454AC6B1D}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{6B318442-F112-438A-B981-F46E6EBB6D7E}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{BF08A8FA-A104-4E4F-9C1F-BB3ABE8BFCAB}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{10FC12B3-0D3A-4512-8430-121B0892A414}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{53093013-E8AD-44D9-B858-80983674DE2C}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{F9088B5D-0C74-403A-8C03-324C35EB9589}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{5429E4B5-70DA-4D86-BCE4-3EE37AE7D1F5}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{36B4BED9-D2BA-457D-861A-C6D52F7A7605}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{4C6DE9A6-E85E-4063-97BA-9E46F9F4005D}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{2792401D-44FB-4FA9-8988-C3B76578C452}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{381277C5-9C7C-4044-899A-3633665443FA}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{C6FDB439-0C03-4756-B7F9-DCE1748CD0D0}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{6382F692-E588-48FA-9EBA-D70AAB2087DF}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{E50CB119-A29F-421B-92F5-337C8AD766F4}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{8FD43E10-5700-4157-9DBC-13B148C0B197}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{2EEC7A7A-E3BF-4255-8110-209FAACC343C}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{640A591C-D0C6-4D3A-B152-4BA8A3DCD7AE}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{FCF742BB-60F1-4453-84F1-F40284C3C990}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{C86118E6-1BA9-4D44-BA26-354106A9B484}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{317DB97B-B112-4579-9971-13295E2D31D3}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{68888DF8-DBE6-4B8F-8385-B091E70E4367}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{D1CB010D-FE6A-4720-9807-340397A6B60A}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{A4576CAA-A092-42BA-A80B-BB8BBC545A66}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{F7D78EEF-34BB-4EEE-815C-5E1A0BE2AC42}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{4360B75D-5EF4-4B14-A1F2-036565F44AA6}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{6EF80B87-D157-411D-B628-5BDF6CB83312}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{C0F05091-6271-4D6A-9E37-C32D6AAD1B39}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{272A7E9A-F8DD-4E3C-B2D8-2726A2ADEB97}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{A2200037-8BA9-4E06-93D9-A2B8EA464D88}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{CF8E0625-84EB-4C9B-83C3-0372764A08D9}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{4F28D45F-88C9-4784-9C1F-3FAF952E8E4C}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{59308094-9FAA-4642-BC2F-EA9E65DFF180}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{B2157747-B600-4D4D-8C90-D00FADB08CCA}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{DE3E0E0D-9247-4C18-BEDE-69D91E1AD1EB}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{5CC43C2A-ECD8-4E09-B3DB-CD21B4E029D4}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{55C23100-99E3-497F-AC78-451C2F238F84}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{534D7E86-2D9B-491F-B98A-6A187918990C}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{FEEF14B8-6DD6-40CA-ABDF-9BDF6263C98A}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{4EBBE703-F674-4222-B8D2-CD4DA53BF8AA}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{361423B7-C2A0-49E4-BF6D-9A2EC9B90059}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{1240FA16-5AC6-4AFB-B69B-66020E409DF6}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{05BB729D-41D0-4C42-B9F6-6BB94D45B967}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{AF541D69-5DE2-4C3F-B42B-2B1AE630D3AD}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{9AF22D60-2710-4923-BED3-01953C64191D}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{157B226B-06F6-4D0D-8FC7-A39DBF8CCB76}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{2782F973-263D-41FC-BA1A-58EAFA7A3366}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{D5F2BE5F-1E2F-430B-A5CE-B5715FE5CB64}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{FB868DB0-7822-46F0-AFBF-9D262EC52E26}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{75BAA314-9078-4B6A-823A-3E2437180ED2}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{DD73C7D6-B128-4D87-9DCD-73C9EE2301C5}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{F5930B20-6701-439E-93FA-D6877C907004}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{3AEEF7F6-EE12-4EEF-B3D0-63295B2F5922}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{8A0E76F5-EE49-45E5-9E8F-F976E586DF9E}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{8F8C8614-434B-42B0-8256-67A827D88C82}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{A33E14AC-D706-42D1-9A22-B3CFEBE26655}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{247C77AC-40E0-461C-A7E8-18A5BA035A8D}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{3519C849-E4BC-423D-8636-3B1111F5F4CD}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{BFE9D470-99A5-48D3-8F40-700B5EEF2A50}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{37DDFB66-D6FA-4D61-8B74-B0CE724CA452}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{88C846DF-4CE4-4F8B-9559-E152303B3B4E}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{BBD0F59E-8FAB-43A8-AD55-EF021B4CEEF0}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{5BF39D5F-8FFE-41D6-AABB-0AB751790116}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{7779A5A5-7118-40B4-BBE2-7FF7A988A956}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{92DE7BB7-92E9-4ACC-A64F-0A9F8528A8B5}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{B290D6B0-2FE4-448C-BD9E-F9A562F8EEFD}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{38CC41F9-9F76-4C1B-A469-7329046A1A8E}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{0BF2102D-CDE9-4F63-9A2D-4B70A189BBD6}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{6CF208E2-9EF5-4A23-8AA8-94160B105CCB}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{990652B2-1A2D-4F33-BC08-EBBFE09BEF22}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{2B56DAE4-C45C-4716-A929-F958624503FD}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{BEB27C1A-CF30-4ADB-9973-62C79B376D1B}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{DD917AA2-85BA-4BAA-9151-EDEC4562B9E6}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{FB32DA9A-CA6D-48FF-9272-04C438271BE9}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{218F8807-3B78-4A95-B6D9-854454DDB75B}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{AC5F63B6-2A19-4138-9C21-8B93D957717D}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{A5032286-EC6D-4DA2-908B-EFB6B28A02D0}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{1B412169-DDF5-44E6-B1DD-06467997AE3B}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{87039D93-9838-479E-8D8D-0D0D2F3C64ED}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{AB6023AD-5D3F-4F94-9FA0-D5995A739010}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{1BF0AC1C-E21E-4224-AA3B-6AB91745DC5A}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{9413DC37-F560-4D8A-BF36-58F6737ED746}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{D0BCAC09-7468-41DB-8ECC-F46D77FEE7BF}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{114BDA1F-2FA5-4FA1-96A2-CC1969AF16D1}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{CEB69004-5797-4394-A05F-16965702939D}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{E24A5762-9210-4833-992C-C23859D425E6}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{42B32E4B-FF48-4C71-8BA6-B72F478FB9A7}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{CF497496-C30A-4A3E-942F-E7B0DB264279}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{33FE068B-73AE-41F3-99B5-DB87739FD8C2}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{300F45F9-6F62-4C95-ABCC-1205827AA18F}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{F21FD26F-1400-4CFB-939F-757E7F0C9F7C}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{295A035B-F2A8-414A-B4FC-CBCAE31BE124}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{A8A79ADC-59A5-42C8-A403-ECD32081CA2F}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{DBF1E93F-617D-4AB7-B64A-35DA4CB32373}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{6BB89563-D4E4-493D-B8B0-6B243E718361}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{F3DE5E6C-EA55-4CF6-B92D-6034105FBD25}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{23D9DBBA-AF25-434E-ABD7-F3818F6A237F}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{801CA934-0D55-4AC1-956E-750EC8C0CDC3}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{BC23EF23-EF90-474A-8425-3B07BC07D973}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{E87ADD01-5442-48DE-A5A1-39688E132006}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{EE59814C-EBAD-4D99-B64A-7B0B5C6E449D}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{34AE2225-5B6C-47F1-BC4D-A8364D2D2E61}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{65F66BAD-53E7-47FF-9AB6-608A691AA247}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{440F447D-665E-49B9-B6AA-0D6FE1A8C13C}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{D18F138B-AD1C-49CE-B096-E2AE589765DD}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{2E19141D-0CD3-47FD-B4D9-C59E1D9793F7}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{C06C0681-EE59-4CE3-9D3E-9B33A48F50AB}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{EF6EA30A-79C3-4AD3-B4AA-4408BBC0B151}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{7F529DDB-6ED5-446C-B90C-ACF075DDFDDE}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{E515ECC4-BF47-4394-B4C6-6A65967A557A}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{9C937264-A944-44D0-9182-9066D07A13C2}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{F2285184-2974-45E5-BE06-7E47537500C9}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{62999AA4-8032-4970-8C8D-9F5AF7DBB311}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{C19F1A39-046F-4546-8820-CCFB84B335D1}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{6C7DDC86-3C25-4B22-9387-5A3DBB9C6EC5}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{044EDEAB-0C5B-4194-B700-08A425D2BA54}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{846DCDC2-6C1C-45DE-ADF3-711ECA51A4D8}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{3B72ADCA-5333-4E72-8CC1-8B17F4CBBAC6}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{BB86CAD3-0509-4CC8-9BA4-172C2C15ACE0}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{3BA28067-CF4C-45D0-BB4B-D4DB6AD1C300}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{F7F3AA87-A377-43B0-98F5-647C02F9ECD9}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{004FF000-8A36-444E-86DD-4586EA8E80F9}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{686162CE-CD61-40C8-B0E8-3D64EF5793B6}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{0BC312FE-F7D1-4CAE-A837-62B3D72E3012}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{DE3ABF6F-E31E-43A5-9838-DDE7CD79AED8}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{B2DCDBEB-C60D-4E4F-9002-C493E073FF1C}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{2AC17E54-11E5-4A8C-89F4-78AAD8A213BD}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9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A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B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C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D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2E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2F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0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1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2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G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71" t="s">
        <v>269</v>
      </c>
    </row>
    <row r="24" spans="1:85" x14ac:dyDescent="0.25">
      <c r="B24" s="3" t="s">
        <v>417</v>
      </c>
    </row>
    <row r="25" spans="1:85" x14ac:dyDescent="0.25">
      <c r="B25" s="3" t="s">
        <v>548</v>
      </c>
      <c r="X25" s="6"/>
    </row>
    <row r="26" spans="1:85" x14ac:dyDescent="0.25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5" x14ac:dyDescent="0.25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5" s="175" customFormat="1" x14ac:dyDescent="0.25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  <c r="CD28" s="52" t="s">
        <v>607</v>
      </c>
      <c r="CE28" s="52" t="s">
        <v>608</v>
      </c>
      <c r="CF28" s="52" t="s">
        <v>609</v>
      </c>
      <c r="CG28" s="52" t="s">
        <v>610</v>
      </c>
    </row>
    <row r="29" spans="1:85" s="187" customFormat="1" x14ac:dyDescent="0.25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  <c r="CA29" s="184">
        <v>4</v>
      </c>
      <c r="CB29" s="184">
        <v>1</v>
      </c>
      <c r="CC29" s="184">
        <v>0</v>
      </c>
      <c r="CD29" s="184">
        <v>0</v>
      </c>
      <c r="CE29" s="184"/>
      <c r="CF29" s="184"/>
      <c r="CG29" s="184"/>
    </row>
    <row r="30" spans="1:85" s="192" customFormat="1" x14ac:dyDescent="0.25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  <c r="CA30" s="190">
        <v>-2</v>
      </c>
      <c r="CB30" s="190">
        <v>0</v>
      </c>
      <c r="CC30" s="190">
        <v>-16</v>
      </c>
      <c r="CD30" s="190">
        <v>0</v>
      </c>
      <c r="CE30" s="190"/>
      <c r="CF30" s="190"/>
      <c r="CG30" s="190"/>
    </row>
    <row r="31" spans="1:85" s="187" customFormat="1" x14ac:dyDescent="0.25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  <c r="CA31" s="185">
        <v>1</v>
      </c>
      <c r="CB31" s="185">
        <v>2</v>
      </c>
      <c r="CC31" s="185">
        <v>1</v>
      </c>
      <c r="CD31" s="185">
        <v>2</v>
      </c>
      <c r="CE31" s="185"/>
      <c r="CF31" s="185"/>
      <c r="CG31" s="185"/>
    </row>
    <row r="32" spans="1:85" s="192" customFormat="1" x14ac:dyDescent="0.25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  <c r="CA32" s="190">
        <v>-1</v>
      </c>
      <c r="CB32" s="190">
        <v>-2</v>
      </c>
      <c r="CC32" s="190">
        <v>-1</v>
      </c>
      <c r="CD32" s="190">
        <v>-3</v>
      </c>
      <c r="CE32" s="190"/>
      <c r="CF32" s="190"/>
      <c r="CG32" s="190"/>
    </row>
    <row r="33" spans="1:85" s="187" customFormat="1" x14ac:dyDescent="0.25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  <c r="CA33" s="185">
        <v>0</v>
      </c>
      <c r="CB33" s="185">
        <v>0</v>
      </c>
      <c r="CC33" s="185">
        <v>2</v>
      </c>
      <c r="CD33" s="185">
        <v>1</v>
      </c>
      <c r="CE33" s="185"/>
      <c r="CF33" s="185"/>
      <c r="CG33" s="185"/>
    </row>
    <row r="34" spans="1:85" s="192" customFormat="1" x14ac:dyDescent="0.25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  <c r="CA34" s="190">
        <v>-3</v>
      </c>
      <c r="CB34" s="190">
        <v>-2</v>
      </c>
      <c r="CC34" s="190">
        <v>-16</v>
      </c>
      <c r="CD34" s="190">
        <v>-9</v>
      </c>
      <c r="CE34" s="190"/>
      <c r="CF34" s="190"/>
      <c r="CG34" s="190"/>
    </row>
    <row r="35" spans="1:85" s="1" customFormat="1" x14ac:dyDescent="0.25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5" x14ac:dyDescent="0.25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5" x14ac:dyDescent="0.25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5" x14ac:dyDescent="0.25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5" x14ac:dyDescent="0.25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5" s="204" customFormat="1" outlineLevel="1" x14ac:dyDescent="0.25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  <c r="CG40" s="203">
        <v>2021</v>
      </c>
    </row>
    <row r="41" spans="1:85" s="197" customFormat="1" outlineLevel="1" x14ac:dyDescent="0.25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5" s="423" customFormat="1" outlineLevel="1" x14ac:dyDescent="0.25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si="30">IF( ISERR( FIND( "Q4", CA$28 ) ), "", SUM( BX29:CA29 ) )</f>
        <v/>
      </c>
      <c r="CB42" s="423" t="str">
        <f t="shared" ref="CB42:CB47" si="31">IF( ISERR( FIND( "Q4", CB$28 ) ), "", SUM( BY29:CB29 ) )</f>
        <v/>
      </c>
      <c r="CC42" s="423">
        <f t="shared" ref="CC42:CC47" si="32">IF( ISERR( FIND( "Q4", CC$28 ) ), "", SUM( BZ29:CC29 ) )</f>
        <v>5</v>
      </c>
      <c r="CD42" s="423" t="str">
        <f t="shared" ref="CD42:CD47" ca="1" si="33">IF( ISERR( FIND( "Q4", CD$28 ) ), "", SUM( CA29:CD29 ) )</f>
        <v/>
      </c>
      <c r="CE42" s="423" t="str">
        <f t="shared" ref="CE42:CE47" ca="1" si="34">IF( ISERR( FIND( "Q4", CE$28 ) ), "", SUM( CB29:CE29 ) )</f>
        <v/>
      </c>
      <c r="CF42" s="423" t="str">
        <f t="shared" ref="CF42:CF47" ca="1" si="35">IF( ISERR( FIND( "Q4", CF$28 ) ), "", SUM( CC29:CF29 ) )</f>
        <v/>
      </c>
      <c r="CG42" s="423">
        <f t="shared" ref="CG42:CG47" ca="1" si="36">IF( ISERR( FIND( "Q4", CG$28 ) ), "", SUM( CD29:CG29 ) )</f>
        <v>0</v>
      </c>
    </row>
    <row r="43" spans="1:85" s="427" customFormat="1" outlineLevel="1" x14ac:dyDescent="0.25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si="30"/>
        <v/>
      </c>
      <c r="CB43" s="427" t="str">
        <f t="shared" si="31"/>
        <v/>
      </c>
      <c r="CC43" s="427">
        <f t="shared" si="32"/>
        <v>-19</v>
      </c>
      <c r="CD43" s="427" t="str">
        <f t="shared" ca="1" si="33"/>
        <v/>
      </c>
      <c r="CE43" s="427" t="str">
        <f t="shared" ca="1" si="34"/>
        <v/>
      </c>
      <c r="CF43" s="427" t="str">
        <f t="shared" ca="1" si="35"/>
        <v/>
      </c>
      <c r="CG43" s="427">
        <f t="shared" ca="1" si="36"/>
        <v>0</v>
      </c>
    </row>
    <row r="44" spans="1:85" s="423" customFormat="1" outlineLevel="1" x14ac:dyDescent="0.25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si="30"/>
        <v/>
      </c>
      <c r="CB44" s="423" t="str">
        <f t="shared" si="31"/>
        <v/>
      </c>
      <c r="CC44" s="423">
        <f t="shared" si="32"/>
        <v>5</v>
      </c>
      <c r="CD44" s="423" t="str">
        <f t="shared" ca="1" si="33"/>
        <v/>
      </c>
      <c r="CE44" s="423" t="str">
        <f t="shared" ca="1" si="34"/>
        <v/>
      </c>
      <c r="CF44" s="423" t="str">
        <f t="shared" ca="1" si="35"/>
        <v/>
      </c>
      <c r="CG44" s="423">
        <f t="shared" ca="1" si="36"/>
        <v>2</v>
      </c>
    </row>
    <row r="45" spans="1:85" s="427" customFormat="1" outlineLevel="1" x14ac:dyDescent="0.25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si="30"/>
        <v/>
      </c>
      <c r="CB45" s="427" t="str">
        <f t="shared" si="31"/>
        <v/>
      </c>
      <c r="CC45" s="427">
        <f t="shared" si="32"/>
        <v>-7</v>
      </c>
      <c r="CD45" s="427" t="str">
        <f t="shared" ca="1" si="33"/>
        <v/>
      </c>
      <c r="CE45" s="427" t="str">
        <f t="shared" ca="1" si="34"/>
        <v/>
      </c>
      <c r="CF45" s="427" t="str">
        <f t="shared" ca="1" si="35"/>
        <v/>
      </c>
      <c r="CG45" s="427">
        <f t="shared" ca="1" si="36"/>
        <v>-3</v>
      </c>
    </row>
    <row r="46" spans="1:85" s="429" customFormat="1" outlineLevel="1" x14ac:dyDescent="0.25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si="30"/>
        <v/>
      </c>
      <c r="CB46" s="429" t="str">
        <f t="shared" si="31"/>
        <v/>
      </c>
      <c r="CC46" s="429">
        <f t="shared" si="32"/>
        <v>2</v>
      </c>
      <c r="CD46" s="429" t="str">
        <f t="shared" ca="1" si="33"/>
        <v/>
      </c>
      <c r="CE46" s="429" t="str">
        <f t="shared" ca="1" si="34"/>
        <v/>
      </c>
      <c r="CF46" s="429" t="str">
        <f t="shared" ca="1" si="35"/>
        <v/>
      </c>
      <c r="CG46" s="429">
        <f t="shared" ca="1" si="36"/>
        <v>1</v>
      </c>
    </row>
    <row r="47" spans="1:85" s="427" customFormat="1" outlineLevel="1" x14ac:dyDescent="0.25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si="30"/>
        <v/>
      </c>
      <c r="CB47" s="427" t="str">
        <f t="shared" si="31"/>
        <v/>
      </c>
      <c r="CC47" s="427">
        <f t="shared" si="32"/>
        <v>-21</v>
      </c>
      <c r="CD47" s="427" t="str">
        <f t="shared" ca="1" si="33"/>
        <v/>
      </c>
      <c r="CE47" s="427" t="str">
        <f t="shared" ca="1" si="34"/>
        <v/>
      </c>
      <c r="CF47" s="427" t="str">
        <f t="shared" ca="1" si="35"/>
        <v/>
      </c>
      <c r="CG47" s="427">
        <f t="shared" ca="1" si="36"/>
        <v>-9</v>
      </c>
    </row>
    <row r="48" spans="1:85" s="174" customFormat="1" outlineLevel="1" x14ac:dyDescent="0.25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5" s="174" customFormat="1" outlineLevel="1" x14ac:dyDescent="0.25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5" s="423" customFormat="1" outlineLevel="1" x14ac:dyDescent="0.25">
      <c r="A50" s="422" t="s">
        <v>402</v>
      </c>
      <c r="E50" s="423">
        <f t="shared" ref="E50:AR50" si="37">IF( LEN( E42 ) = 0, "", ABS( E42 ) + ABS( E43 ) )</f>
        <v>38</v>
      </c>
      <c r="F50" s="423" t="str">
        <f t="shared" si="37"/>
        <v/>
      </c>
      <c r="G50" s="423" t="str">
        <f t="shared" si="37"/>
        <v/>
      </c>
      <c r="H50" s="423" t="str">
        <f t="shared" si="37"/>
        <v/>
      </c>
      <c r="I50" s="423">
        <f t="shared" si="37"/>
        <v>57</v>
      </c>
      <c r="J50" s="423" t="str">
        <f t="shared" si="37"/>
        <v/>
      </c>
      <c r="K50" s="423" t="str">
        <f t="shared" si="37"/>
        <v/>
      </c>
      <c r="L50" s="423" t="str">
        <f t="shared" si="37"/>
        <v/>
      </c>
      <c r="M50" s="423">
        <f t="shared" si="37"/>
        <v>62</v>
      </c>
      <c r="N50" s="423" t="str">
        <f t="shared" si="37"/>
        <v/>
      </c>
      <c r="O50" s="423" t="str">
        <f t="shared" si="37"/>
        <v/>
      </c>
      <c r="P50" s="423" t="str">
        <f t="shared" si="37"/>
        <v/>
      </c>
      <c r="Q50" s="423">
        <f t="shared" si="37"/>
        <v>34</v>
      </c>
      <c r="R50" s="423" t="str">
        <f t="shared" si="37"/>
        <v/>
      </c>
      <c r="S50" s="423" t="str">
        <f t="shared" si="37"/>
        <v/>
      </c>
      <c r="T50" s="423" t="str">
        <f t="shared" si="37"/>
        <v/>
      </c>
      <c r="U50" s="423">
        <f t="shared" si="37"/>
        <v>22</v>
      </c>
      <c r="V50" s="423" t="str">
        <f t="shared" si="37"/>
        <v/>
      </c>
      <c r="W50" s="423" t="str">
        <f t="shared" si="37"/>
        <v/>
      </c>
      <c r="X50" s="423" t="str">
        <f t="shared" si="37"/>
        <v/>
      </c>
      <c r="Y50" s="423">
        <f t="shared" si="37"/>
        <v>31</v>
      </c>
      <c r="Z50" s="423" t="str">
        <f t="shared" si="37"/>
        <v/>
      </c>
      <c r="AA50" s="423" t="str">
        <f t="shared" si="37"/>
        <v/>
      </c>
      <c r="AB50" s="423" t="str">
        <f t="shared" si="37"/>
        <v/>
      </c>
      <c r="AC50" s="423">
        <f t="shared" si="37"/>
        <v>41</v>
      </c>
      <c r="AD50" s="423" t="str">
        <f t="shared" si="37"/>
        <v/>
      </c>
      <c r="AE50" s="423" t="str">
        <f t="shared" si="37"/>
        <v/>
      </c>
      <c r="AF50" s="423" t="str">
        <f t="shared" si="37"/>
        <v/>
      </c>
      <c r="AG50" s="423">
        <f t="shared" si="37"/>
        <v>17</v>
      </c>
      <c r="AH50" s="423" t="str">
        <f t="shared" si="37"/>
        <v/>
      </c>
      <c r="AI50" s="423" t="str">
        <f t="shared" si="37"/>
        <v/>
      </c>
      <c r="AJ50" s="423" t="str">
        <f t="shared" si="37"/>
        <v/>
      </c>
      <c r="AK50" s="423">
        <f t="shared" si="37"/>
        <v>14</v>
      </c>
      <c r="AL50" s="423" t="str">
        <f t="shared" si="37"/>
        <v/>
      </c>
      <c r="AM50" s="423" t="str">
        <f t="shared" si="37"/>
        <v/>
      </c>
      <c r="AN50" s="423" t="str">
        <f t="shared" si="37"/>
        <v/>
      </c>
      <c r="AO50" s="423">
        <f t="shared" si="37"/>
        <v>24</v>
      </c>
      <c r="AP50" s="423" t="str">
        <f t="shared" si="37"/>
        <v/>
      </c>
      <c r="AQ50" s="423" t="str">
        <f t="shared" si="37"/>
        <v/>
      </c>
      <c r="AR50" s="423" t="str">
        <f t="shared" si="37"/>
        <v/>
      </c>
      <c r="AS50" s="423">
        <f t="shared" ref="AS50:BU50" si="38">IF( LEN( AS42 ) = 0, "", ABS( AS42 ) + ABS( AS43 ) )</f>
        <v>25</v>
      </c>
      <c r="AT50" s="423" t="str">
        <f t="shared" si="38"/>
        <v/>
      </c>
      <c r="AU50" s="423" t="str">
        <f t="shared" si="38"/>
        <v/>
      </c>
      <c r="AV50" s="423" t="str">
        <f t="shared" si="38"/>
        <v/>
      </c>
      <c r="AW50" s="423">
        <f t="shared" si="38"/>
        <v>26</v>
      </c>
      <c r="AX50" s="423" t="str">
        <f t="shared" ref="AX50:BQ50" si="39">IF( LEN( AX42 ) = 0, "", ABS( AX42 ) + ABS( AX43 ) )</f>
        <v/>
      </c>
      <c r="AY50" s="423" t="str">
        <f t="shared" si="39"/>
        <v/>
      </c>
      <c r="AZ50" s="423" t="str">
        <f t="shared" si="39"/>
        <v/>
      </c>
      <c r="BA50" s="423">
        <f t="shared" si="39"/>
        <v>23</v>
      </c>
      <c r="BB50" s="423" t="str">
        <f t="shared" si="39"/>
        <v/>
      </c>
      <c r="BC50" s="423" t="str">
        <f t="shared" si="39"/>
        <v/>
      </c>
      <c r="BD50" s="423" t="str">
        <f t="shared" si="39"/>
        <v/>
      </c>
      <c r="BE50" s="423">
        <f t="shared" si="39"/>
        <v>14</v>
      </c>
      <c r="BF50" s="423" t="str">
        <f t="shared" si="39"/>
        <v/>
      </c>
      <c r="BG50" s="423" t="str">
        <f t="shared" si="39"/>
        <v/>
      </c>
      <c r="BH50" s="423" t="str">
        <f t="shared" si="39"/>
        <v/>
      </c>
      <c r="BI50" s="423">
        <f t="shared" si="39"/>
        <v>11</v>
      </c>
      <c r="BJ50" s="423" t="str">
        <f t="shared" si="39"/>
        <v/>
      </c>
      <c r="BK50" s="423" t="str">
        <f t="shared" si="39"/>
        <v/>
      </c>
      <c r="BL50" s="423" t="str">
        <f t="shared" si="39"/>
        <v/>
      </c>
      <c r="BM50" s="423">
        <f t="shared" si="39"/>
        <v>16</v>
      </c>
      <c r="BN50" s="423" t="str">
        <f t="shared" si="39"/>
        <v/>
      </c>
      <c r="BO50" s="423" t="str">
        <f t="shared" si="39"/>
        <v/>
      </c>
      <c r="BP50" s="423" t="str">
        <f t="shared" si="39"/>
        <v/>
      </c>
      <c r="BQ50" s="423">
        <f t="shared" si="39"/>
        <v>15</v>
      </c>
      <c r="BR50" s="423" t="str">
        <f t="shared" si="38"/>
        <v/>
      </c>
      <c r="BS50" s="423" t="str">
        <f t="shared" si="38"/>
        <v/>
      </c>
      <c r="BT50" s="423" t="str">
        <f t="shared" si="38"/>
        <v/>
      </c>
      <c r="BU50" s="423">
        <f t="shared" si="38"/>
        <v>33</v>
      </c>
      <c r="BV50" s="423" t="str">
        <f t="shared" ref="BV50:CC50" si="40">IF( LEN( BV42 ) = 0, "", ABS( BV42 ) + ABS( BV43 ) )</f>
        <v/>
      </c>
      <c r="BW50" s="423" t="str">
        <f t="shared" si="40"/>
        <v/>
      </c>
      <c r="BX50" s="423" t="str">
        <f t="shared" si="40"/>
        <v/>
      </c>
      <c r="BY50" s="423">
        <f t="shared" si="40"/>
        <v>36</v>
      </c>
      <c r="BZ50" s="423" t="str">
        <f t="shared" si="40"/>
        <v/>
      </c>
      <c r="CA50" s="423" t="str">
        <f t="shared" si="40"/>
        <v/>
      </c>
      <c r="CB50" s="423" t="str">
        <f t="shared" si="40"/>
        <v/>
      </c>
      <c r="CC50" s="423">
        <f t="shared" si="40"/>
        <v>24</v>
      </c>
      <c r="CD50" s="423" t="str">
        <f t="shared" ref="CD50:CG50" ca="1" si="41">IF( LEN( CD42 ) = 0, "", ABS( CD42 ) + ABS( CD43 ) )</f>
        <v/>
      </c>
      <c r="CE50" s="423" t="str">
        <f t="shared" ca="1" si="41"/>
        <v/>
      </c>
      <c r="CF50" s="423" t="str">
        <f t="shared" ca="1" si="41"/>
        <v/>
      </c>
      <c r="CG50" s="423">
        <f t="shared" ca="1" si="41"/>
        <v>0</v>
      </c>
    </row>
    <row r="51" spans="1:85" s="425" customFormat="1" outlineLevel="1" x14ac:dyDescent="0.25">
      <c r="A51" s="424" t="s">
        <v>403</v>
      </c>
      <c r="E51" s="425">
        <f t="shared" ref="E51:AN51" si="42">IF( LEN( E44 ) = 0, "", ABS( E44 ) + ABS( E45 ) )</f>
        <v>68</v>
      </c>
      <c r="F51" s="425" t="str">
        <f t="shared" si="42"/>
        <v/>
      </c>
      <c r="G51" s="425" t="str">
        <f t="shared" si="42"/>
        <v/>
      </c>
      <c r="H51" s="425" t="str">
        <f t="shared" si="42"/>
        <v/>
      </c>
      <c r="I51" s="425">
        <f t="shared" si="42"/>
        <v>118</v>
      </c>
      <c r="J51" s="425" t="str">
        <f t="shared" si="42"/>
        <v/>
      </c>
      <c r="K51" s="425" t="str">
        <f t="shared" si="42"/>
        <v/>
      </c>
      <c r="L51" s="425" t="str">
        <f t="shared" si="42"/>
        <v/>
      </c>
      <c r="M51" s="425">
        <f t="shared" si="42"/>
        <v>79</v>
      </c>
      <c r="N51" s="425" t="str">
        <f t="shared" si="42"/>
        <v/>
      </c>
      <c r="O51" s="425" t="str">
        <f t="shared" si="42"/>
        <v/>
      </c>
      <c r="P51" s="425" t="str">
        <f t="shared" si="42"/>
        <v/>
      </c>
      <c r="Q51" s="425">
        <f t="shared" si="42"/>
        <v>42</v>
      </c>
      <c r="R51" s="425" t="str">
        <f t="shared" si="42"/>
        <v/>
      </c>
      <c r="S51" s="425" t="str">
        <f t="shared" si="42"/>
        <v/>
      </c>
      <c r="T51" s="425" t="str">
        <f t="shared" si="42"/>
        <v/>
      </c>
      <c r="U51" s="425">
        <f t="shared" si="42"/>
        <v>46</v>
      </c>
      <c r="V51" s="425" t="str">
        <f t="shared" si="42"/>
        <v/>
      </c>
      <c r="W51" s="425" t="str">
        <f t="shared" si="42"/>
        <v/>
      </c>
      <c r="X51" s="425" t="str">
        <f t="shared" si="42"/>
        <v/>
      </c>
      <c r="Y51" s="425">
        <f t="shared" si="42"/>
        <v>39</v>
      </c>
      <c r="Z51" s="425" t="str">
        <f t="shared" si="42"/>
        <v/>
      </c>
      <c r="AA51" s="425" t="str">
        <f t="shared" si="42"/>
        <v/>
      </c>
      <c r="AB51" s="425" t="str">
        <f t="shared" si="42"/>
        <v/>
      </c>
      <c r="AC51" s="425">
        <f t="shared" si="42"/>
        <v>32</v>
      </c>
      <c r="AD51" s="425" t="str">
        <f t="shared" si="42"/>
        <v/>
      </c>
      <c r="AE51" s="425" t="str">
        <f t="shared" si="42"/>
        <v/>
      </c>
      <c r="AF51" s="425" t="str">
        <f t="shared" si="42"/>
        <v/>
      </c>
      <c r="AG51" s="425">
        <f t="shared" si="42"/>
        <v>6</v>
      </c>
      <c r="AH51" s="425" t="str">
        <f t="shared" si="42"/>
        <v/>
      </c>
      <c r="AI51" s="425" t="str">
        <f t="shared" si="42"/>
        <v/>
      </c>
      <c r="AJ51" s="425" t="str">
        <f t="shared" si="42"/>
        <v/>
      </c>
      <c r="AK51" s="425">
        <f t="shared" si="42"/>
        <v>23</v>
      </c>
      <c r="AL51" s="425" t="str">
        <f t="shared" si="42"/>
        <v/>
      </c>
      <c r="AM51" s="425" t="str">
        <f t="shared" si="42"/>
        <v/>
      </c>
      <c r="AN51" s="425" t="str">
        <f t="shared" si="42"/>
        <v/>
      </c>
      <c r="AO51" s="425">
        <f>IF( LEN( AO44 ) = 0, "", ABS( AO44 ) + ABS( AO45 ) )</f>
        <v>20</v>
      </c>
      <c r="AP51" s="425" t="str">
        <f t="shared" ref="AP51:AW51" si="43">IF( LEN( AP44 ) = 0, "", ABS( AP44 ) + ABS( AP45 ) )</f>
        <v/>
      </c>
      <c r="AQ51" s="425" t="str">
        <f t="shared" si="43"/>
        <v/>
      </c>
      <c r="AR51" s="425" t="str">
        <f t="shared" si="43"/>
        <v/>
      </c>
      <c r="AS51" s="425">
        <f t="shared" si="43"/>
        <v>11</v>
      </c>
      <c r="AT51" s="425" t="str">
        <f t="shared" si="43"/>
        <v/>
      </c>
      <c r="AU51" s="425" t="str">
        <f t="shared" si="43"/>
        <v/>
      </c>
      <c r="AV51" s="425" t="str">
        <f t="shared" si="43"/>
        <v/>
      </c>
      <c r="AW51" s="425">
        <f t="shared" si="43"/>
        <v>20</v>
      </c>
      <c r="AX51" s="425" t="str">
        <f t="shared" ref="AX51:BU51" si="44">IF( LEN( AX44 ) = 0, "", ABS( AX44 ) + ABS( AX45 ) )</f>
        <v/>
      </c>
      <c r="AY51" s="425" t="str">
        <f t="shared" si="44"/>
        <v/>
      </c>
      <c r="AZ51" s="425" t="str">
        <f t="shared" si="44"/>
        <v/>
      </c>
      <c r="BA51" s="425">
        <f t="shared" si="44"/>
        <v>17</v>
      </c>
      <c r="BB51" s="425" t="str">
        <f t="shared" ref="BB51:BQ51" si="45">IF( LEN( BB44 ) = 0, "", ABS( BB44 ) + ABS( BB45 ) )</f>
        <v/>
      </c>
      <c r="BC51" s="425" t="str">
        <f t="shared" si="45"/>
        <v/>
      </c>
      <c r="BD51" s="425" t="str">
        <f t="shared" si="45"/>
        <v/>
      </c>
      <c r="BE51" s="425">
        <f t="shared" si="45"/>
        <v>85</v>
      </c>
      <c r="BF51" s="425" t="str">
        <f t="shared" si="45"/>
        <v/>
      </c>
      <c r="BG51" s="425" t="str">
        <f t="shared" si="45"/>
        <v/>
      </c>
      <c r="BH51" s="425" t="str">
        <f t="shared" si="45"/>
        <v/>
      </c>
      <c r="BI51" s="425">
        <f t="shared" si="45"/>
        <v>12</v>
      </c>
      <c r="BJ51" s="425" t="str">
        <f t="shared" si="45"/>
        <v/>
      </c>
      <c r="BK51" s="425" t="str">
        <f t="shared" si="45"/>
        <v/>
      </c>
      <c r="BL51" s="425" t="str">
        <f t="shared" si="45"/>
        <v/>
      </c>
      <c r="BM51" s="425">
        <f t="shared" si="45"/>
        <v>13</v>
      </c>
      <c r="BN51" s="425" t="str">
        <f t="shared" si="45"/>
        <v/>
      </c>
      <c r="BO51" s="425" t="str">
        <f t="shared" si="45"/>
        <v/>
      </c>
      <c r="BP51" s="425" t="str">
        <f t="shared" si="45"/>
        <v/>
      </c>
      <c r="BQ51" s="425">
        <f t="shared" si="45"/>
        <v>12</v>
      </c>
      <c r="BR51" s="425" t="str">
        <f t="shared" si="44"/>
        <v/>
      </c>
      <c r="BS51" s="425" t="str">
        <f t="shared" si="44"/>
        <v/>
      </c>
      <c r="BT51" s="425" t="str">
        <f t="shared" si="44"/>
        <v/>
      </c>
      <c r="BU51" s="425">
        <f t="shared" si="44"/>
        <v>23</v>
      </c>
      <c r="BV51" s="425" t="str">
        <f t="shared" ref="BV51:CC51" si="46">IF( LEN( BV44 ) = 0, "", ABS( BV44 ) + ABS( BV45 ) )</f>
        <v/>
      </c>
      <c r="BW51" s="425" t="str">
        <f t="shared" si="46"/>
        <v/>
      </c>
      <c r="BX51" s="425" t="str">
        <f t="shared" si="46"/>
        <v/>
      </c>
      <c r="BY51" s="425">
        <f t="shared" si="46"/>
        <v>20</v>
      </c>
      <c r="BZ51" s="425" t="str">
        <f t="shared" si="46"/>
        <v/>
      </c>
      <c r="CA51" s="425" t="str">
        <f t="shared" si="46"/>
        <v/>
      </c>
      <c r="CB51" s="425" t="str">
        <f t="shared" si="46"/>
        <v/>
      </c>
      <c r="CC51" s="425">
        <f t="shared" si="46"/>
        <v>12</v>
      </c>
      <c r="CD51" s="425" t="str">
        <f t="shared" ref="CD51:CG51" ca="1" si="47">IF( LEN( CD44 ) = 0, "", ABS( CD44 ) + ABS( CD45 ) )</f>
        <v/>
      </c>
      <c r="CE51" s="425" t="str">
        <f t="shared" ca="1" si="47"/>
        <v/>
      </c>
      <c r="CF51" s="425" t="str">
        <f t="shared" ca="1" si="47"/>
        <v/>
      </c>
      <c r="CG51" s="425">
        <f t="shared" ca="1" si="47"/>
        <v>5</v>
      </c>
    </row>
    <row r="52" spans="1:85" s="427" customFormat="1" outlineLevel="1" x14ac:dyDescent="0.25">
      <c r="A52" s="426" t="s">
        <v>404</v>
      </c>
      <c r="E52" s="427">
        <f>IF( LEN( E46 ) = 0, "", ABS( E46 ) + ABS( E47 ) )</f>
        <v>101</v>
      </c>
      <c r="F52" s="427" t="str">
        <f t="shared" ref="F52:AS52" si="48">IF( LEN( F46 ) = 0, "", ABS( F46 ) + ABS( F47 ) )</f>
        <v/>
      </c>
      <c r="G52" s="427" t="str">
        <f t="shared" si="48"/>
        <v/>
      </c>
      <c r="H52" s="427" t="str">
        <f t="shared" si="48"/>
        <v/>
      </c>
      <c r="I52" s="427">
        <f t="shared" si="48"/>
        <v>125</v>
      </c>
      <c r="J52" s="427" t="str">
        <f t="shared" si="48"/>
        <v/>
      </c>
      <c r="K52" s="427" t="str">
        <f t="shared" si="48"/>
        <v/>
      </c>
      <c r="L52" s="427" t="str">
        <f t="shared" si="48"/>
        <v/>
      </c>
      <c r="M52" s="427">
        <f t="shared" si="48"/>
        <v>112</v>
      </c>
      <c r="N52" s="427" t="str">
        <f t="shared" si="48"/>
        <v/>
      </c>
      <c r="O52" s="427" t="str">
        <f t="shared" si="48"/>
        <v/>
      </c>
      <c r="P52" s="427" t="str">
        <f t="shared" si="48"/>
        <v/>
      </c>
      <c r="Q52" s="427">
        <f t="shared" si="48"/>
        <v>34</v>
      </c>
      <c r="R52" s="427" t="str">
        <f t="shared" si="48"/>
        <v/>
      </c>
      <c r="S52" s="427" t="str">
        <f t="shared" si="48"/>
        <v/>
      </c>
      <c r="T52" s="427" t="str">
        <f t="shared" si="48"/>
        <v/>
      </c>
      <c r="U52" s="427">
        <f t="shared" si="48"/>
        <v>53</v>
      </c>
      <c r="V52" s="427" t="str">
        <f t="shared" si="48"/>
        <v/>
      </c>
      <c r="W52" s="427" t="str">
        <f t="shared" si="48"/>
        <v/>
      </c>
      <c r="X52" s="427" t="str">
        <f t="shared" si="48"/>
        <v/>
      </c>
      <c r="Y52" s="427">
        <f t="shared" si="48"/>
        <v>40</v>
      </c>
      <c r="Z52" s="427" t="str">
        <f t="shared" si="48"/>
        <v/>
      </c>
      <c r="AA52" s="427" t="str">
        <f t="shared" si="48"/>
        <v/>
      </c>
      <c r="AB52" s="427" t="str">
        <f t="shared" si="48"/>
        <v/>
      </c>
      <c r="AC52" s="427">
        <f t="shared" si="48"/>
        <v>48</v>
      </c>
      <c r="AD52" s="427" t="str">
        <f t="shared" si="48"/>
        <v/>
      </c>
      <c r="AE52" s="427" t="str">
        <f t="shared" si="48"/>
        <v/>
      </c>
      <c r="AF52" s="427" t="str">
        <f t="shared" si="48"/>
        <v/>
      </c>
      <c r="AG52" s="427">
        <f t="shared" si="48"/>
        <v>27</v>
      </c>
      <c r="AH52" s="427" t="str">
        <f t="shared" si="48"/>
        <v/>
      </c>
      <c r="AI52" s="427" t="str">
        <f t="shared" si="48"/>
        <v/>
      </c>
      <c r="AJ52" s="427" t="str">
        <f t="shared" si="48"/>
        <v/>
      </c>
      <c r="AK52" s="427">
        <f t="shared" si="48"/>
        <v>20</v>
      </c>
      <c r="AL52" s="427" t="str">
        <f t="shared" si="48"/>
        <v/>
      </c>
      <c r="AM52" s="427" t="str">
        <f t="shared" si="48"/>
        <v/>
      </c>
      <c r="AN52" s="427" t="str">
        <f t="shared" si="48"/>
        <v/>
      </c>
      <c r="AO52" s="427">
        <f t="shared" si="48"/>
        <v>36</v>
      </c>
      <c r="AP52" s="427" t="str">
        <f t="shared" si="48"/>
        <v/>
      </c>
      <c r="AQ52" s="427" t="str">
        <f t="shared" si="48"/>
        <v/>
      </c>
      <c r="AR52" s="427" t="str">
        <f t="shared" si="48"/>
        <v/>
      </c>
      <c r="AS52" s="427">
        <f t="shared" si="48"/>
        <v>24</v>
      </c>
      <c r="AT52" s="427" t="str">
        <f t="shared" ref="AT52:BU52" si="49">IF( LEN( AT46 ) = 0, "", ABS( AT46 ) + ABS( AT47 ) )</f>
        <v/>
      </c>
      <c r="AU52" s="427" t="str">
        <f t="shared" si="49"/>
        <v/>
      </c>
      <c r="AV52" s="427" t="str">
        <f t="shared" si="49"/>
        <v/>
      </c>
      <c r="AW52" s="427">
        <f t="shared" si="49"/>
        <v>30</v>
      </c>
      <c r="AX52" s="427" t="str">
        <f t="shared" ref="AX52:BQ52" si="50">IF( LEN( AX46 ) = 0, "", ABS( AX46 ) + ABS( AX47 ) )</f>
        <v/>
      </c>
      <c r="AY52" s="427" t="str">
        <f t="shared" si="50"/>
        <v/>
      </c>
      <c r="AZ52" s="427" t="str">
        <f t="shared" si="50"/>
        <v/>
      </c>
      <c r="BA52" s="427">
        <f t="shared" si="50"/>
        <v>40</v>
      </c>
      <c r="BB52" s="427" t="str">
        <f t="shared" si="50"/>
        <v/>
      </c>
      <c r="BC52" s="427" t="str">
        <f t="shared" si="50"/>
        <v/>
      </c>
      <c r="BD52" s="427" t="str">
        <f t="shared" si="50"/>
        <v/>
      </c>
      <c r="BE52" s="427">
        <f t="shared" si="50"/>
        <v>7</v>
      </c>
      <c r="BF52" s="427" t="str">
        <f t="shared" si="50"/>
        <v/>
      </c>
      <c r="BG52" s="427" t="str">
        <f t="shared" si="50"/>
        <v/>
      </c>
      <c r="BH52" s="427" t="str">
        <f t="shared" si="50"/>
        <v/>
      </c>
      <c r="BI52" s="427">
        <f t="shared" si="50"/>
        <v>27</v>
      </c>
      <c r="BJ52" s="427" t="str">
        <f t="shared" si="50"/>
        <v/>
      </c>
      <c r="BK52" s="427" t="str">
        <f t="shared" si="50"/>
        <v/>
      </c>
      <c r="BL52" s="427" t="str">
        <f t="shared" si="50"/>
        <v/>
      </c>
      <c r="BM52" s="427">
        <f t="shared" si="50"/>
        <v>38</v>
      </c>
      <c r="BN52" s="427" t="str">
        <f t="shared" si="50"/>
        <v/>
      </c>
      <c r="BO52" s="427" t="str">
        <f t="shared" si="50"/>
        <v/>
      </c>
      <c r="BP52" s="427" t="str">
        <f t="shared" si="50"/>
        <v/>
      </c>
      <c r="BQ52" s="427">
        <f t="shared" si="50"/>
        <v>25</v>
      </c>
      <c r="BR52" s="427" t="str">
        <f t="shared" si="49"/>
        <v/>
      </c>
      <c r="BS52" s="427" t="str">
        <f t="shared" si="49"/>
        <v/>
      </c>
      <c r="BT52" s="427" t="str">
        <f t="shared" si="49"/>
        <v/>
      </c>
      <c r="BU52" s="427">
        <f t="shared" si="49"/>
        <v>37</v>
      </c>
      <c r="BV52" s="427" t="str">
        <f t="shared" ref="BV52:CC52" si="51">IF( LEN( BV46 ) = 0, "", ABS( BV46 ) + ABS( BV47 ) )</f>
        <v/>
      </c>
      <c r="BW52" s="427" t="str">
        <f t="shared" si="51"/>
        <v/>
      </c>
      <c r="BX52" s="427" t="str">
        <f t="shared" si="51"/>
        <v/>
      </c>
      <c r="BY52" s="427">
        <f t="shared" si="51"/>
        <v>34</v>
      </c>
      <c r="BZ52" s="427" t="str">
        <f t="shared" si="51"/>
        <v/>
      </c>
      <c r="CA52" s="427" t="str">
        <f t="shared" si="51"/>
        <v/>
      </c>
      <c r="CB52" s="427" t="str">
        <f t="shared" si="51"/>
        <v/>
      </c>
      <c r="CC52" s="427">
        <f t="shared" si="51"/>
        <v>23</v>
      </c>
      <c r="CD52" s="427" t="str">
        <f t="shared" ref="CD52:CG52" ca="1" si="52">IF( LEN( CD46 ) = 0, "", ABS( CD46 ) + ABS( CD47 ) )</f>
        <v/>
      </c>
      <c r="CE52" s="427" t="str">
        <f t="shared" ca="1" si="52"/>
        <v/>
      </c>
      <c r="CF52" s="427" t="str">
        <f t="shared" ca="1" si="52"/>
        <v/>
      </c>
      <c r="CG52" s="427">
        <f t="shared" ca="1" si="52"/>
        <v>10</v>
      </c>
    </row>
    <row r="53" spans="1:85" s="200" customFormat="1" outlineLevel="1" x14ac:dyDescent="0.25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53">IF( LEN( F51 ) = 0, "", ABS( F50 ) + ABS( F51 )  + ABS( F52 ) )</f>
        <v/>
      </c>
      <c r="G53" s="199" t="str">
        <f t="shared" si="53"/>
        <v/>
      </c>
      <c r="H53" s="199" t="str">
        <f t="shared" si="53"/>
        <v/>
      </c>
      <c r="I53" s="199">
        <f t="shared" si="53"/>
        <v>300</v>
      </c>
      <c r="J53" s="199" t="str">
        <f t="shared" si="53"/>
        <v/>
      </c>
      <c r="K53" s="199" t="str">
        <f t="shared" si="53"/>
        <v/>
      </c>
      <c r="L53" s="199" t="str">
        <f t="shared" si="53"/>
        <v/>
      </c>
      <c r="M53" s="199">
        <f t="shared" si="53"/>
        <v>253</v>
      </c>
      <c r="N53" s="199" t="str">
        <f t="shared" si="53"/>
        <v/>
      </c>
      <c r="O53" s="199" t="str">
        <f t="shared" si="53"/>
        <v/>
      </c>
      <c r="P53" s="199" t="str">
        <f t="shared" si="53"/>
        <v/>
      </c>
      <c r="Q53" s="199">
        <f t="shared" si="53"/>
        <v>110</v>
      </c>
      <c r="R53" s="199" t="str">
        <f t="shared" si="53"/>
        <v/>
      </c>
      <c r="S53" s="199" t="str">
        <f t="shared" si="53"/>
        <v/>
      </c>
      <c r="T53" s="199" t="str">
        <f t="shared" si="53"/>
        <v/>
      </c>
      <c r="U53" s="199">
        <f t="shared" si="53"/>
        <v>121</v>
      </c>
      <c r="V53" s="199" t="str">
        <f t="shared" si="53"/>
        <v/>
      </c>
      <c r="W53" s="199" t="str">
        <f t="shared" si="53"/>
        <v/>
      </c>
      <c r="X53" s="199" t="str">
        <f t="shared" si="53"/>
        <v/>
      </c>
      <c r="Y53" s="199">
        <f t="shared" si="53"/>
        <v>110</v>
      </c>
      <c r="Z53" s="199" t="str">
        <f t="shared" si="53"/>
        <v/>
      </c>
      <c r="AA53" s="199" t="str">
        <f t="shared" si="53"/>
        <v/>
      </c>
      <c r="AB53" s="199" t="str">
        <f t="shared" si="53"/>
        <v/>
      </c>
      <c r="AC53" s="199">
        <f t="shared" si="53"/>
        <v>121</v>
      </c>
      <c r="AD53" s="199" t="str">
        <f t="shared" si="53"/>
        <v/>
      </c>
      <c r="AE53" s="199" t="str">
        <f t="shared" si="53"/>
        <v/>
      </c>
      <c r="AF53" s="199" t="str">
        <f t="shared" si="53"/>
        <v/>
      </c>
      <c r="AG53" s="199">
        <f t="shared" si="53"/>
        <v>50</v>
      </c>
      <c r="AH53" s="199" t="str">
        <f t="shared" si="53"/>
        <v/>
      </c>
      <c r="AI53" s="199" t="str">
        <f t="shared" si="53"/>
        <v/>
      </c>
      <c r="AJ53" s="199" t="str">
        <f t="shared" si="53"/>
        <v/>
      </c>
      <c r="AK53" s="199">
        <f t="shared" si="53"/>
        <v>57</v>
      </c>
      <c r="AL53" s="199" t="str">
        <f t="shared" si="53"/>
        <v/>
      </c>
      <c r="AM53" s="199" t="str">
        <f t="shared" si="53"/>
        <v/>
      </c>
      <c r="AN53" s="199" t="str">
        <f t="shared" si="53"/>
        <v/>
      </c>
      <c r="AO53" s="199">
        <f t="shared" si="53"/>
        <v>80</v>
      </c>
      <c r="AP53" s="199" t="str">
        <f t="shared" si="53"/>
        <v/>
      </c>
      <c r="AQ53" s="199" t="str">
        <f t="shared" si="53"/>
        <v/>
      </c>
      <c r="AR53" s="199" t="str">
        <f t="shared" si="53"/>
        <v/>
      </c>
      <c r="AS53" s="199">
        <f t="shared" si="53"/>
        <v>60</v>
      </c>
      <c r="AT53" s="199" t="str">
        <f t="shared" si="53"/>
        <v/>
      </c>
      <c r="AU53" s="199" t="str">
        <f t="shared" si="53"/>
        <v/>
      </c>
      <c r="AV53" s="199" t="str">
        <f t="shared" si="53"/>
        <v/>
      </c>
      <c r="AW53" s="199">
        <f t="shared" si="53"/>
        <v>76</v>
      </c>
      <c r="AX53" s="199" t="str">
        <f t="shared" ref="AX53:BU53" si="54">IF( LEN( AX51 ) = 0, "", ABS( AX50 ) + ABS( AX51 )  + ABS( AX52 ) )</f>
        <v/>
      </c>
      <c r="AY53" s="199" t="str">
        <f t="shared" si="54"/>
        <v/>
      </c>
      <c r="AZ53" s="199" t="str">
        <f t="shared" si="54"/>
        <v/>
      </c>
      <c r="BA53" s="199">
        <f t="shared" si="54"/>
        <v>80</v>
      </c>
      <c r="BB53" s="199" t="str">
        <f t="shared" ref="BB53:BQ53" si="55">IF( LEN( BB51 ) = 0, "", ABS( BB50 ) + ABS( BB51 )  + ABS( BB52 ) )</f>
        <v/>
      </c>
      <c r="BC53" s="199" t="str">
        <f t="shared" si="55"/>
        <v/>
      </c>
      <c r="BD53" s="199" t="str">
        <f t="shared" si="55"/>
        <v/>
      </c>
      <c r="BE53" s="199">
        <f t="shared" si="55"/>
        <v>106</v>
      </c>
      <c r="BF53" s="199" t="str">
        <f t="shared" si="55"/>
        <v/>
      </c>
      <c r="BG53" s="199" t="str">
        <f t="shared" si="55"/>
        <v/>
      </c>
      <c r="BH53" s="199" t="str">
        <f t="shared" si="55"/>
        <v/>
      </c>
      <c r="BI53" s="199">
        <f t="shared" si="55"/>
        <v>50</v>
      </c>
      <c r="BJ53" s="199" t="str">
        <f t="shared" si="55"/>
        <v/>
      </c>
      <c r="BK53" s="199" t="str">
        <f t="shared" si="55"/>
        <v/>
      </c>
      <c r="BL53" s="199" t="str">
        <f t="shared" si="55"/>
        <v/>
      </c>
      <c r="BM53" s="199">
        <f t="shared" si="55"/>
        <v>67</v>
      </c>
      <c r="BN53" s="199" t="str">
        <f t="shared" si="55"/>
        <v/>
      </c>
      <c r="BO53" s="199" t="str">
        <f t="shared" si="55"/>
        <v/>
      </c>
      <c r="BP53" s="199" t="str">
        <f t="shared" si="55"/>
        <v/>
      </c>
      <c r="BQ53" s="199">
        <f t="shared" si="55"/>
        <v>52</v>
      </c>
      <c r="BR53" s="199" t="str">
        <f t="shared" si="54"/>
        <v/>
      </c>
      <c r="BS53" s="199" t="str">
        <f t="shared" si="54"/>
        <v/>
      </c>
      <c r="BT53" s="199" t="str">
        <f t="shared" si="54"/>
        <v/>
      </c>
      <c r="BU53" s="199">
        <f t="shared" si="54"/>
        <v>93</v>
      </c>
      <c r="BV53" s="199" t="str">
        <f t="shared" ref="BV53:CC53" si="56">IF( LEN( BV51 ) = 0, "", ABS( BV50 ) + ABS( BV51 )  + ABS( BV52 ) )</f>
        <v/>
      </c>
      <c r="BW53" s="199" t="str">
        <f t="shared" si="56"/>
        <v/>
      </c>
      <c r="BX53" s="199" t="str">
        <f t="shared" si="56"/>
        <v/>
      </c>
      <c r="BY53" s="199">
        <f t="shared" si="56"/>
        <v>90</v>
      </c>
      <c r="BZ53" s="199" t="str">
        <f t="shared" si="56"/>
        <v/>
      </c>
      <c r="CA53" s="199" t="str">
        <f t="shared" si="56"/>
        <v/>
      </c>
      <c r="CB53" s="199" t="str">
        <f t="shared" si="56"/>
        <v/>
      </c>
      <c r="CC53" s="199">
        <f t="shared" si="56"/>
        <v>59</v>
      </c>
      <c r="CD53" s="199" t="str">
        <f t="shared" ref="CD53:CG53" ca="1" si="57">IF( LEN( CD51 ) = 0, "", ABS( CD50 ) + ABS( CD51 )  + ABS( CD52 ) )</f>
        <v/>
      </c>
      <c r="CE53" s="199" t="str">
        <f t="shared" ca="1" si="57"/>
        <v/>
      </c>
      <c r="CF53" s="199" t="str">
        <f t="shared" ca="1" si="57"/>
        <v/>
      </c>
      <c r="CG53" s="199">
        <f t="shared" ca="1" si="57"/>
        <v>15</v>
      </c>
    </row>
    <row r="54" spans="1:85" s="174" customFormat="1" outlineLevel="1" x14ac:dyDescent="0.25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5" s="174" customFormat="1" outlineLevel="1" x14ac:dyDescent="0.25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5" s="423" customFormat="1" outlineLevel="1" x14ac:dyDescent="0.25">
      <c r="A56" s="422" t="s">
        <v>391</v>
      </c>
      <c r="B56" s="423">
        <f t="shared" ref="B56:BM56" si="58">SUM(B29,B31,B33)</f>
        <v>23</v>
      </c>
      <c r="C56" s="423">
        <f t="shared" si="58"/>
        <v>14</v>
      </c>
      <c r="D56" s="423">
        <f t="shared" si="58"/>
        <v>6</v>
      </c>
      <c r="E56" s="423">
        <f t="shared" si="58"/>
        <v>14</v>
      </c>
      <c r="F56" s="423">
        <f t="shared" si="58"/>
        <v>6</v>
      </c>
      <c r="G56" s="423">
        <f t="shared" si="58"/>
        <v>2</v>
      </c>
      <c r="H56" s="423">
        <f t="shared" si="58"/>
        <v>12</v>
      </c>
      <c r="I56" s="423">
        <f t="shared" si="58"/>
        <v>1</v>
      </c>
      <c r="J56" s="423">
        <f t="shared" si="58"/>
        <v>4</v>
      </c>
      <c r="K56" s="423">
        <f t="shared" si="58"/>
        <v>15</v>
      </c>
      <c r="L56" s="423">
        <f t="shared" si="58"/>
        <v>6</v>
      </c>
      <c r="M56" s="423">
        <f t="shared" si="58"/>
        <v>10</v>
      </c>
      <c r="N56" s="423">
        <f t="shared" si="58"/>
        <v>8</v>
      </c>
      <c r="O56" s="423">
        <f t="shared" si="58"/>
        <v>8</v>
      </c>
      <c r="P56" s="423">
        <f t="shared" si="58"/>
        <v>21</v>
      </c>
      <c r="Q56" s="423">
        <f t="shared" si="58"/>
        <v>14</v>
      </c>
      <c r="R56" s="423">
        <f t="shared" si="58"/>
        <v>23</v>
      </c>
      <c r="S56" s="423">
        <f t="shared" si="58"/>
        <v>20</v>
      </c>
      <c r="T56" s="423">
        <f t="shared" si="58"/>
        <v>20</v>
      </c>
      <c r="U56" s="423">
        <f t="shared" si="58"/>
        <v>10</v>
      </c>
      <c r="V56" s="423">
        <f t="shared" si="58"/>
        <v>18</v>
      </c>
      <c r="W56" s="423">
        <f t="shared" si="58"/>
        <v>24</v>
      </c>
      <c r="X56" s="423">
        <f t="shared" si="58"/>
        <v>19</v>
      </c>
      <c r="Y56" s="423">
        <f t="shared" si="58"/>
        <v>6</v>
      </c>
      <c r="Z56" s="423">
        <f t="shared" si="58"/>
        <v>22</v>
      </c>
      <c r="AA56" s="423">
        <f t="shared" si="58"/>
        <v>23</v>
      </c>
      <c r="AB56" s="423">
        <f t="shared" si="58"/>
        <v>8</v>
      </c>
      <c r="AC56" s="423">
        <f t="shared" si="58"/>
        <v>20</v>
      </c>
      <c r="AD56" s="423">
        <f t="shared" si="58"/>
        <v>5</v>
      </c>
      <c r="AE56" s="423">
        <f t="shared" si="58"/>
        <v>4</v>
      </c>
      <c r="AF56" s="423">
        <f t="shared" si="58"/>
        <v>9</v>
      </c>
      <c r="AG56" s="423">
        <f t="shared" si="58"/>
        <v>6</v>
      </c>
      <c r="AH56" s="423">
        <f t="shared" si="58"/>
        <v>1</v>
      </c>
      <c r="AI56" s="423">
        <f t="shared" si="58"/>
        <v>10</v>
      </c>
      <c r="AJ56" s="423">
        <f t="shared" si="58"/>
        <v>7</v>
      </c>
      <c r="AK56" s="423">
        <f t="shared" si="58"/>
        <v>5</v>
      </c>
      <c r="AL56" s="423">
        <f t="shared" si="58"/>
        <v>1</v>
      </c>
      <c r="AM56" s="423">
        <f t="shared" si="58"/>
        <v>12</v>
      </c>
      <c r="AN56" s="423">
        <f t="shared" si="58"/>
        <v>11</v>
      </c>
      <c r="AO56" s="423">
        <f t="shared" si="58"/>
        <v>5</v>
      </c>
      <c r="AP56" s="423">
        <f t="shared" si="58"/>
        <v>11</v>
      </c>
      <c r="AQ56" s="423">
        <f t="shared" si="58"/>
        <v>21</v>
      </c>
      <c r="AR56" s="423">
        <f t="shared" si="58"/>
        <v>4</v>
      </c>
      <c r="AS56" s="423">
        <f t="shared" si="58"/>
        <v>3</v>
      </c>
      <c r="AT56" s="423">
        <f t="shared" si="58"/>
        <v>8</v>
      </c>
      <c r="AU56" s="423">
        <f t="shared" si="58"/>
        <v>24</v>
      </c>
      <c r="AV56" s="423">
        <f t="shared" si="58"/>
        <v>2</v>
      </c>
      <c r="AW56" s="423">
        <f t="shared" si="58"/>
        <v>3</v>
      </c>
      <c r="AX56" s="423">
        <f t="shared" si="58"/>
        <v>14</v>
      </c>
      <c r="AY56" s="423">
        <f t="shared" si="58"/>
        <v>20</v>
      </c>
      <c r="AZ56" s="423">
        <f t="shared" si="58"/>
        <v>14</v>
      </c>
      <c r="BA56" s="423">
        <f t="shared" si="58"/>
        <v>12</v>
      </c>
      <c r="BB56" s="423">
        <f t="shared" si="58"/>
        <v>82</v>
      </c>
      <c r="BC56" s="423">
        <f t="shared" si="58"/>
        <v>10</v>
      </c>
      <c r="BD56" s="423">
        <f t="shared" si="58"/>
        <v>6</v>
      </c>
      <c r="BE56" s="423">
        <f t="shared" si="58"/>
        <v>5</v>
      </c>
      <c r="BF56" s="423">
        <f t="shared" si="58"/>
        <v>2</v>
      </c>
      <c r="BG56" s="423">
        <f t="shared" si="58"/>
        <v>26</v>
      </c>
      <c r="BH56" s="423">
        <f t="shared" si="58"/>
        <v>1</v>
      </c>
      <c r="BI56" s="423">
        <f t="shared" si="58"/>
        <v>6</v>
      </c>
      <c r="BJ56" s="423">
        <f t="shared" si="58"/>
        <v>13</v>
      </c>
      <c r="BK56" s="423">
        <f t="shared" si="58"/>
        <v>12</v>
      </c>
      <c r="BL56" s="423">
        <f t="shared" si="58"/>
        <v>23</v>
      </c>
      <c r="BM56" s="423">
        <f t="shared" si="58"/>
        <v>1</v>
      </c>
      <c r="BN56" s="423">
        <f t="shared" ref="BN56:BQ56" si="59">SUM(BN29,BN31,BN33)</f>
        <v>13</v>
      </c>
      <c r="BO56" s="423">
        <f t="shared" si="59"/>
        <v>7</v>
      </c>
      <c r="BP56" s="423">
        <f t="shared" si="59"/>
        <v>8</v>
      </c>
      <c r="BQ56" s="423">
        <f t="shared" si="59"/>
        <v>10</v>
      </c>
      <c r="BR56" s="423">
        <f t="shared" ref="BR56:BU57" si="60">SUM(BR29,BR31,BR33)</f>
        <v>6</v>
      </c>
      <c r="BS56" s="423">
        <f t="shared" si="60"/>
        <v>6</v>
      </c>
      <c r="BT56" s="423">
        <f t="shared" si="60"/>
        <v>17</v>
      </c>
      <c r="BU56" s="423">
        <f t="shared" si="60"/>
        <v>12</v>
      </c>
      <c r="BV56" s="423">
        <f t="shared" ref="BV56:CC56" si="61">SUM(BV29,BV31,BV33)</f>
        <v>14</v>
      </c>
      <c r="BW56" s="423">
        <f t="shared" si="61"/>
        <v>10</v>
      </c>
      <c r="BX56" s="423">
        <f t="shared" si="61"/>
        <v>12</v>
      </c>
      <c r="BY56" s="423">
        <f t="shared" si="61"/>
        <v>19</v>
      </c>
      <c r="BZ56" s="423">
        <f t="shared" si="61"/>
        <v>1</v>
      </c>
      <c r="CA56" s="423">
        <f t="shared" si="61"/>
        <v>5</v>
      </c>
      <c r="CB56" s="423">
        <f t="shared" si="61"/>
        <v>3</v>
      </c>
      <c r="CC56" s="423">
        <f t="shared" si="61"/>
        <v>3</v>
      </c>
      <c r="CD56" s="423">
        <f t="shared" ref="CD56:CG56" ca="1" si="62">SUM(CD29,CD31,CD33)</f>
        <v>3</v>
      </c>
      <c r="CE56" s="423">
        <f t="shared" ca="1" si="62"/>
        <v>0</v>
      </c>
      <c r="CF56" s="423">
        <f t="shared" ca="1" si="62"/>
        <v>0</v>
      </c>
      <c r="CG56" s="423">
        <f t="shared" ca="1" si="62"/>
        <v>0</v>
      </c>
    </row>
    <row r="57" spans="1:85" s="427" customFormat="1" outlineLevel="1" x14ac:dyDescent="0.25">
      <c r="A57" s="426" t="s">
        <v>392</v>
      </c>
      <c r="B57" s="427">
        <f t="shared" ref="B57:BM57" si="63">SUM(B30,B32,B34)</f>
        <v>-59</v>
      </c>
      <c r="C57" s="427">
        <f t="shared" si="63"/>
        <v>-21</v>
      </c>
      <c r="D57" s="427">
        <f t="shared" si="63"/>
        <v>-13</v>
      </c>
      <c r="E57" s="427">
        <f t="shared" si="63"/>
        <v>-57</v>
      </c>
      <c r="F57" s="427">
        <f t="shared" si="63"/>
        <v>-34</v>
      </c>
      <c r="G57" s="427">
        <f t="shared" si="63"/>
        <v>-67</v>
      </c>
      <c r="H57" s="427">
        <f t="shared" si="63"/>
        <v>-91</v>
      </c>
      <c r="I57" s="427">
        <f t="shared" si="63"/>
        <v>-87</v>
      </c>
      <c r="J57" s="427">
        <f t="shared" si="63"/>
        <v>-88</v>
      </c>
      <c r="K57" s="427">
        <f t="shared" si="63"/>
        <v>-55</v>
      </c>
      <c r="L57" s="427">
        <f t="shared" si="63"/>
        <v>-38</v>
      </c>
      <c r="M57" s="427">
        <f t="shared" si="63"/>
        <v>-37</v>
      </c>
      <c r="N57" s="427">
        <f t="shared" si="63"/>
        <v>-19</v>
      </c>
      <c r="O57" s="427">
        <f t="shared" si="63"/>
        <v>-19</v>
      </c>
      <c r="P57" s="427">
        <f t="shared" si="63"/>
        <v>-10</v>
      </c>
      <c r="Q57" s="427">
        <f t="shared" si="63"/>
        <v>-11</v>
      </c>
      <c r="R57" s="427">
        <f t="shared" si="63"/>
        <v>-9</v>
      </c>
      <c r="S57" s="427">
        <f t="shared" si="63"/>
        <v>-10</v>
      </c>
      <c r="T57" s="427">
        <f t="shared" si="63"/>
        <v>-7</v>
      </c>
      <c r="U57" s="427">
        <f t="shared" si="63"/>
        <v>-22</v>
      </c>
      <c r="V57" s="427">
        <f t="shared" si="63"/>
        <v>-7</v>
      </c>
      <c r="W57" s="427">
        <f t="shared" si="63"/>
        <v>-10</v>
      </c>
      <c r="X57" s="427">
        <f t="shared" si="63"/>
        <v>-18</v>
      </c>
      <c r="Y57" s="427">
        <f t="shared" si="63"/>
        <v>-8</v>
      </c>
      <c r="Z57" s="427">
        <f t="shared" si="63"/>
        <v>-17</v>
      </c>
      <c r="AA57" s="427">
        <f t="shared" si="63"/>
        <v>-18</v>
      </c>
      <c r="AB57" s="427">
        <f t="shared" si="63"/>
        <v>-2</v>
      </c>
      <c r="AC57" s="427">
        <f t="shared" si="63"/>
        <v>-11</v>
      </c>
      <c r="AD57" s="427">
        <f t="shared" si="63"/>
        <v>-13</v>
      </c>
      <c r="AE57" s="427">
        <f t="shared" si="63"/>
        <v>-5</v>
      </c>
      <c r="AF57" s="427">
        <f t="shared" si="63"/>
        <v>-5</v>
      </c>
      <c r="AG57" s="427">
        <f t="shared" si="63"/>
        <v>-3</v>
      </c>
      <c r="AH57" s="427">
        <f t="shared" si="63"/>
        <v>-9</v>
      </c>
      <c r="AI57" s="427">
        <f t="shared" si="63"/>
        <v>-14</v>
      </c>
      <c r="AJ57" s="427">
        <f t="shared" si="63"/>
        <v>-8</v>
      </c>
      <c r="AK57" s="427">
        <f t="shared" si="63"/>
        <v>-3</v>
      </c>
      <c r="AL57" s="427">
        <f t="shared" si="63"/>
        <v>-17</v>
      </c>
      <c r="AM57" s="427">
        <f t="shared" si="63"/>
        <v>-14</v>
      </c>
      <c r="AN57" s="427">
        <f t="shared" si="63"/>
        <v>-8</v>
      </c>
      <c r="AO57" s="427">
        <f t="shared" si="63"/>
        <v>-12</v>
      </c>
      <c r="AP57" s="427">
        <f t="shared" si="63"/>
        <v>0</v>
      </c>
      <c r="AQ57" s="427">
        <f t="shared" si="63"/>
        <v>-8</v>
      </c>
      <c r="AR57" s="427">
        <f t="shared" si="63"/>
        <v>-4</v>
      </c>
      <c r="AS57" s="427">
        <f t="shared" si="63"/>
        <v>-9</v>
      </c>
      <c r="AT57" s="427">
        <f t="shared" si="63"/>
        <v>-8</v>
      </c>
      <c r="AU57" s="427">
        <f t="shared" si="63"/>
        <v>-11</v>
      </c>
      <c r="AV57" s="427">
        <f t="shared" si="63"/>
        <v>-7</v>
      </c>
      <c r="AW57" s="427">
        <f t="shared" si="63"/>
        <v>-13</v>
      </c>
      <c r="AX57" s="427">
        <f t="shared" si="63"/>
        <v>-5</v>
      </c>
      <c r="AY57" s="427">
        <f t="shared" si="63"/>
        <v>-1</v>
      </c>
      <c r="AZ57" s="427">
        <f t="shared" si="63"/>
        <v>-10</v>
      </c>
      <c r="BA57" s="427">
        <f t="shared" si="63"/>
        <v>-4</v>
      </c>
      <c r="BB57" s="427">
        <f t="shared" si="63"/>
        <v>0</v>
      </c>
      <c r="BC57" s="427">
        <f t="shared" si="63"/>
        <v>-3</v>
      </c>
      <c r="BD57" s="427">
        <f t="shared" si="63"/>
        <v>0</v>
      </c>
      <c r="BE57" s="427">
        <f t="shared" si="63"/>
        <v>0</v>
      </c>
      <c r="BF57" s="427">
        <f t="shared" si="63"/>
        <v>0</v>
      </c>
      <c r="BG57" s="427">
        <f t="shared" si="63"/>
        <v>-7</v>
      </c>
      <c r="BH57" s="427">
        <f t="shared" si="63"/>
        <v>-6</v>
      </c>
      <c r="BI57" s="427">
        <f t="shared" si="63"/>
        <v>-2</v>
      </c>
      <c r="BJ57" s="427">
        <f t="shared" si="63"/>
        <v>-5</v>
      </c>
      <c r="BK57" s="427">
        <f t="shared" si="63"/>
        <v>-3</v>
      </c>
      <c r="BL57" s="427">
        <f t="shared" si="63"/>
        <v>-8</v>
      </c>
      <c r="BM57" s="427">
        <f t="shared" si="63"/>
        <v>-2</v>
      </c>
      <c r="BN57" s="427">
        <f t="shared" ref="BN57:BQ57" si="64">SUM(BN30,BN32,BN34)</f>
        <v>-4</v>
      </c>
      <c r="BO57" s="427">
        <f t="shared" si="64"/>
        <v>-1</v>
      </c>
      <c r="BP57" s="427">
        <f t="shared" si="64"/>
        <v>-9</v>
      </c>
      <c r="BQ57" s="427">
        <f t="shared" si="64"/>
        <v>0</v>
      </c>
      <c r="BR57" s="427">
        <f t="shared" si="60"/>
        <v>-11</v>
      </c>
      <c r="BS57" s="427">
        <f t="shared" si="60"/>
        <v>-7</v>
      </c>
      <c r="BT57" s="427">
        <f t="shared" si="60"/>
        <v>-23</v>
      </c>
      <c r="BU57" s="427">
        <f t="shared" si="60"/>
        <v>-11</v>
      </c>
      <c r="BV57" s="427">
        <f t="shared" ref="BV57:CC57" si="65">SUM(BV30,BV32,BV34)</f>
        <v>-21</v>
      </c>
      <c r="BW57" s="427">
        <f t="shared" si="65"/>
        <v>-2</v>
      </c>
      <c r="BX57" s="427">
        <f t="shared" si="65"/>
        <v>-5</v>
      </c>
      <c r="BY57" s="427">
        <f t="shared" si="65"/>
        <v>-7</v>
      </c>
      <c r="BZ57" s="427">
        <f t="shared" si="65"/>
        <v>-4</v>
      </c>
      <c r="CA57" s="427">
        <f t="shared" si="65"/>
        <v>-6</v>
      </c>
      <c r="CB57" s="427">
        <f t="shared" si="65"/>
        <v>-4</v>
      </c>
      <c r="CC57" s="427">
        <f t="shared" si="65"/>
        <v>-33</v>
      </c>
      <c r="CD57" s="427">
        <f t="shared" ref="CD57:CG57" ca="1" si="66">SUM(CD30,CD32,CD34)</f>
        <v>-12</v>
      </c>
      <c r="CE57" s="427">
        <f t="shared" ca="1" si="66"/>
        <v>0</v>
      </c>
      <c r="CF57" s="427">
        <f t="shared" ca="1" si="66"/>
        <v>0</v>
      </c>
      <c r="CG57" s="427">
        <f t="shared" ca="1" si="66"/>
        <v>0</v>
      </c>
    </row>
    <row r="58" spans="1:85" s="200" customFormat="1" outlineLevel="1" x14ac:dyDescent="0.25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67">ABS( E56 ) + ABS( E57 )</f>
        <v>71</v>
      </c>
      <c r="F58" s="199">
        <f t="shared" si="67"/>
        <v>40</v>
      </c>
      <c r="G58" s="199">
        <f t="shared" si="67"/>
        <v>69</v>
      </c>
      <c r="H58" s="199">
        <f t="shared" si="67"/>
        <v>103</v>
      </c>
      <c r="I58" s="199">
        <f t="shared" si="67"/>
        <v>88</v>
      </c>
      <c r="J58" s="199">
        <f t="shared" si="67"/>
        <v>92</v>
      </c>
      <c r="K58" s="199">
        <f t="shared" si="67"/>
        <v>70</v>
      </c>
      <c r="L58" s="199">
        <f t="shared" si="67"/>
        <v>44</v>
      </c>
      <c r="M58" s="199">
        <f t="shared" si="67"/>
        <v>47</v>
      </c>
      <c r="N58" s="199">
        <f t="shared" si="67"/>
        <v>27</v>
      </c>
      <c r="O58" s="199">
        <f t="shared" si="67"/>
        <v>27</v>
      </c>
      <c r="P58" s="199">
        <f t="shared" si="67"/>
        <v>31</v>
      </c>
      <c r="Q58" s="199">
        <f t="shared" si="67"/>
        <v>25</v>
      </c>
      <c r="R58" s="199">
        <f t="shared" si="67"/>
        <v>32</v>
      </c>
      <c r="S58" s="199">
        <f t="shared" si="67"/>
        <v>30</v>
      </c>
      <c r="T58" s="199">
        <f t="shared" si="67"/>
        <v>27</v>
      </c>
      <c r="U58" s="199">
        <f t="shared" si="67"/>
        <v>32</v>
      </c>
      <c r="V58" s="199">
        <f t="shared" si="67"/>
        <v>25</v>
      </c>
      <c r="W58" s="199">
        <f t="shared" si="67"/>
        <v>34</v>
      </c>
      <c r="X58" s="199">
        <f t="shared" si="67"/>
        <v>37</v>
      </c>
      <c r="Y58" s="199">
        <f t="shared" si="67"/>
        <v>14</v>
      </c>
      <c r="Z58" s="199">
        <f t="shared" si="67"/>
        <v>39</v>
      </c>
      <c r="AA58" s="199">
        <f t="shared" si="67"/>
        <v>41</v>
      </c>
      <c r="AB58" s="199">
        <f t="shared" si="67"/>
        <v>10</v>
      </c>
      <c r="AC58" s="199">
        <f t="shared" si="67"/>
        <v>31</v>
      </c>
      <c r="AD58" s="199">
        <f t="shared" si="67"/>
        <v>18</v>
      </c>
      <c r="AE58" s="199">
        <f t="shared" si="67"/>
        <v>9</v>
      </c>
      <c r="AF58" s="199">
        <f t="shared" si="67"/>
        <v>14</v>
      </c>
      <c r="AG58" s="199">
        <f t="shared" si="67"/>
        <v>9</v>
      </c>
      <c r="AH58" s="199">
        <f t="shared" si="67"/>
        <v>10</v>
      </c>
      <c r="AI58" s="199">
        <f t="shared" si="67"/>
        <v>24</v>
      </c>
      <c r="AJ58" s="199">
        <f t="shared" si="67"/>
        <v>15</v>
      </c>
      <c r="AK58" s="199">
        <f t="shared" si="67"/>
        <v>8</v>
      </c>
      <c r="AL58" s="199">
        <f t="shared" si="67"/>
        <v>18</v>
      </c>
      <c r="AM58" s="199">
        <f t="shared" si="67"/>
        <v>26</v>
      </c>
      <c r="AN58" s="199">
        <f t="shared" si="67"/>
        <v>19</v>
      </c>
      <c r="AO58" s="199">
        <f t="shared" si="67"/>
        <v>17</v>
      </c>
      <c r="AP58" s="199">
        <f t="shared" si="67"/>
        <v>11</v>
      </c>
      <c r="AQ58" s="199">
        <f t="shared" si="67"/>
        <v>29</v>
      </c>
      <c r="AR58" s="199">
        <f t="shared" si="67"/>
        <v>8</v>
      </c>
      <c r="AS58" s="199">
        <f t="shared" si="67"/>
        <v>12</v>
      </c>
      <c r="AT58" s="199">
        <f t="shared" ref="AT58:BU58" si="68">ABS( AT56 ) + ABS( AT57 )</f>
        <v>16</v>
      </c>
      <c r="AU58" s="199">
        <f t="shared" si="68"/>
        <v>35</v>
      </c>
      <c r="AV58" s="199">
        <f t="shared" si="68"/>
        <v>9</v>
      </c>
      <c r="AW58" s="199">
        <f t="shared" si="68"/>
        <v>16</v>
      </c>
      <c r="AX58" s="199">
        <f t="shared" ref="AX58:BQ58" si="69">ABS( AX56 ) + ABS( AX57 )</f>
        <v>19</v>
      </c>
      <c r="AY58" s="199">
        <f t="shared" si="69"/>
        <v>21</v>
      </c>
      <c r="AZ58" s="199">
        <f t="shared" si="69"/>
        <v>24</v>
      </c>
      <c r="BA58" s="199">
        <f t="shared" si="69"/>
        <v>16</v>
      </c>
      <c r="BB58" s="199">
        <f t="shared" si="69"/>
        <v>82</v>
      </c>
      <c r="BC58" s="199">
        <f t="shared" si="69"/>
        <v>13</v>
      </c>
      <c r="BD58" s="199">
        <f t="shared" si="69"/>
        <v>6</v>
      </c>
      <c r="BE58" s="199">
        <f t="shared" si="69"/>
        <v>5</v>
      </c>
      <c r="BF58" s="199">
        <f t="shared" si="69"/>
        <v>2</v>
      </c>
      <c r="BG58" s="199">
        <f t="shared" si="69"/>
        <v>33</v>
      </c>
      <c r="BH58" s="199">
        <f t="shared" si="69"/>
        <v>7</v>
      </c>
      <c r="BI58" s="199">
        <f t="shared" si="69"/>
        <v>8</v>
      </c>
      <c r="BJ58" s="199">
        <f t="shared" si="69"/>
        <v>18</v>
      </c>
      <c r="BK58" s="199">
        <f t="shared" si="69"/>
        <v>15</v>
      </c>
      <c r="BL58" s="199">
        <f t="shared" si="69"/>
        <v>31</v>
      </c>
      <c r="BM58" s="199">
        <f t="shared" si="69"/>
        <v>3</v>
      </c>
      <c r="BN58" s="199">
        <f t="shared" si="69"/>
        <v>17</v>
      </c>
      <c r="BO58" s="199">
        <f t="shared" si="69"/>
        <v>8</v>
      </c>
      <c r="BP58" s="199">
        <f t="shared" si="69"/>
        <v>17</v>
      </c>
      <c r="BQ58" s="199">
        <f t="shared" si="69"/>
        <v>10</v>
      </c>
      <c r="BR58" s="199">
        <f t="shared" si="68"/>
        <v>17</v>
      </c>
      <c r="BS58" s="199">
        <f t="shared" si="68"/>
        <v>13</v>
      </c>
      <c r="BT58" s="199">
        <f t="shared" si="68"/>
        <v>40</v>
      </c>
      <c r="BU58" s="199">
        <f t="shared" si="68"/>
        <v>23</v>
      </c>
      <c r="BV58" s="199">
        <f t="shared" ref="BV58:CC58" si="70">ABS( BV56 ) + ABS( BV57 )</f>
        <v>35</v>
      </c>
      <c r="BW58" s="199">
        <f t="shared" si="70"/>
        <v>12</v>
      </c>
      <c r="BX58" s="199">
        <f t="shared" si="70"/>
        <v>17</v>
      </c>
      <c r="BY58" s="199">
        <f t="shared" si="70"/>
        <v>26</v>
      </c>
      <c r="BZ58" s="199">
        <f t="shared" si="70"/>
        <v>5</v>
      </c>
      <c r="CA58" s="199">
        <f t="shared" si="70"/>
        <v>11</v>
      </c>
      <c r="CB58" s="199">
        <f t="shared" si="70"/>
        <v>7</v>
      </c>
      <c r="CC58" s="199">
        <f t="shared" si="70"/>
        <v>36</v>
      </c>
      <c r="CD58" s="199">
        <f t="shared" ref="CD58:CG58" ca="1" si="71">ABS( CD56 ) + ABS( CD57 )</f>
        <v>15</v>
      </c>
      <c r="CE58" s="199">
        <f t="shared" ca="1" si="71"/>
        <v>0</v>
      </c>
      <c r="CF58" s="199">
        <f t="shared" ca="1" si="71"/>
        <v>0</v>
      </c>
      <c r="CG58" s="199">
        <f t="shared" ca="1" si="71"/>
        <v>0</v>
      </c>
    </row>
    <row r="59" spans="1:85" s="174" customFormat="1" outlineLevel="1" x14ac:dyDescent="0.25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5" s="174" customFormat="1" outlineLevel="1" x14ac:dyDescent="0.25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5" s="423" customFormat="1" outlineLevel="1" x14ac:dyDescent="0.25">
      <c r="A61" s="422" t="s">
        <v>393</v>
      </c>
      <c r="E61" s="423">
        <f t="shared" ref="E61:N62" si="72">IF( ISERR( FIND( "Q4", E$28 ) ), "", SUM( B56:E56 ) )</f>
        <v>57</v>
      </c>
      <c r="F61" s="423" t="str">
        <f t="shared" si="72"/>
        <v/>
      </c>
      <c r="G61" s="423" t="str">
        <f t="shared" si="72"/>
        <v/>
      </c>
      <c r="H61" s="423" t="str">
        <f t="shared" si="72"/>
        <v/>
      </c>
      <c r="I61" s="423">
        <f t="shared" si="72"/>
        <v>21</v>
      </c>
      <c r="J61" s="423" t="str">
        <f t="shared" si="72"/>
        <v/>
      </c>
      <c r="K61" s="423" t="str">
        <f t="shared" si="72"/>
        <v/>
      </c>
      <c r="L61" s="423" t="str">
        <f t="shared" si="72"/>
        <v/>
      </c>
      <c r="M61" s="423">
        <f t="shared" si="72"/>
        <v>35</v>
      </c>
      <c r="N61" s="423" t="str">
        <f t="shared" si="72"/>
        <v/>
      </c>
      <c r="O61" s="423" t="str">
        <f t="shared" ref="O61:X62" si="73">IF( ISERR( FIND( "Q4", O$28 ) ), "", SUM( L56:O56 ) )</f>
        <v/>
      </c>
      <c r="P61" s="423" t="str">
        <f t="shared" si="73"/>
        <v/>
      </c>
      <c r="Q61" s="423">
        <f t="shared" si="73"/>
        <v>51</v>
      </c>
      <c r="R61" s="423" t="str">
        <f t="shared" si="73"/>
        <v/>
      </c>
      <c r="S61" s="423" t="str">
        <f t="shared" si="73"/>
        <v/>
      </c>
      <c r="T61" s="423" t="str">
        <f t="shared" si="73"/>
        <v/>
      </c>
      <c r="U61" s="423">
        <f t="shared" si="73"/>
        <v>73</v>
      </c>
      <c r="V61" s="423" t="str">
        <f t="shared" si="73"/>
        <v/>
      </c>
      <c r="W61" s="423" t="str">
        <f t="shared" si="73"/>
        <v/>
      </c>
      <c r="X61" s="423" t="str">
        <f t="shared" si="73"/>
        <v/>
      </c>
      <c r="Y61" s="423">
        <f t="shared" ref="Y61:AH62" si="74">IF( ISERR( FIND( "Q4", Y$28 ) ), "", SUM( V56:Y56 ) )</f>
        <v>67</v>
      </c>
      <c r="Z61" s="423" t="str">
        <f t="shared" si="74"/>
        <v/>
      </c>
      <c r="AA61" s="423" t="str">
        <f t="shared" si="74"/>
        <v/>
      </c>
      <c r="AB61" s="423" t="str">
        <f t="shared" si="74"/>
        <v/>
      </c>
      <c r="AC61" s="423">
        <f t="shared" si="74"/>
        <v>73</v>
      </c>
      <c r="AD61" s="423" t="str">
        <f t="shared" si="74"/>
        <v/>
      </c>
      <c r="AE61" s="423" t="str">
        <f t="shared" si="74"/>
        <v/>
      </c>
      <c r="AF61" s="423" t="str">
        <f t="shared" si="74"/>
        <v/>
      </c>
      <c r="AG61" s="423">
        <f t="shared" si="74"/>
        <v>24</v>
      </c>
      <c r="AH61" s="423" t="str">
        <f t="shared" si="74"/>
        <v/>
      </c>
      <c r="AI61" s="423" t="str">
        <f t="shared" ref="AI61:AR62" si="75">IF( ISERR( FIND( "Q4", AI$28 ) ), "", SUM( AF56:AI56 ) )</f>
        <v/>
      </c>
      <c r="AJ61" s="423" t="str">
        <f t="shared" si="75"/>
        <v/>
      </c>
      <c r="AK61" s="423">
        <f t="shared" si="75"/>
        <v>23</v>
      </c>
      <c r="AL61" s="423" t="str">
        <f t="shared" si="75"/>
        <v/>
      </c>
      <c r="AM61" s="423" t="str">
        <f t="shared" si="75"/>
        <v/>
      </c>
      <c r="AN61" s="423" t="str">
        <f t="shared" si="75"/>
        <v/>
      </c>
      <c r="AO61" s="423">
        <f t="shared" si="75"/>
        <v>29</v>
      </c>
      <c r="AP61" s="423" t="str">
        <f t="shared" si="75"/>
        <v/>
      </c>
      <c r="AQ61" s="423" t="str">
        <f t="shared" si="75"/>
        <v/>
      </c>
      <c r="AR61" s="423" t="str">
        <f t="shared" si="75"/>
        <v/>
      </c>
      <c r="AS61" s="423">
        <f t="shared" ref="AS61:AW62" si="76">IF( ISERR( FIND( "Q4", AS$28 ) ), "", SUM( AP56:AS56 ) )</f>
        <v>39</v>
      </c>
      <c r="AT61" s="423" t="str">
        <f t="shared" si="76"/>
        <v/>
      </c>
      <c r="AU61" s="423" t="str">
        <f t="shared" si="76"/>
        <v/>
      </c>
      <c r="AV61" s="423" t="str">
        <f t="shared" si="76"/>
        <v/>
      </c>
      <c r="AW61" s="423">
        <f t="shared" si="76"/>
        <v>37</v>
      </c>
      <c r="AX61" s="423" t="str">
        <f t="shared" ref="AX61:AZ62" si="77">IF( ISERR( FIND( "Q4", AX$28 ) ), "", SUM( AQ56:AX56 ) )</f>
        <v/>
      </c>
      <c r="AY61" s="423" t="str">
        <f t="shared" si="77"/>
        <v/>
      </c>
      <c r="AZ61" s="423" t="str">
        <f t="shared" si="77"/>
        <v/>
      </c>
      <c r="BA61" s="423">
        <f t="shared" ref="BA61:BA62" si="78">IF( ISERR( FIND( "Q4", BA$28 ) ), "", SUM( AX56:BA56 ) )</f>
        <v>60</v>
      </c>
      <c r="BB61" s="423" t="str">
        <f t="shared" ref="BB61:BD62" si="79">IF( ISERR( FIND( "Q4", BB$28 ) ), "", SUM( AQ56:BB56 ) )</f>
        <v/>
      </c>
      <c r="BC61" s="423" t="str">
        <f t="shared" si="79"/>
        <v/>
      </c>
      <c r="BD61" s="423" t="str">
        <f t="shared" si="79"/>
        <v/>
      </c>
      <c r="BE61" s="423">
        <f t="shared" ref="BE61:BE62" si="80">IF( ISERR( FIND( "Q4", BE$28 ) ), "", SUM( BB56:BE56 ) )</f>
        <v>103</v>
      </c>
      <c r="BF61" s="423" t="str">
        <f t="shared" ref="BF61:BH62" si="81">IF( ISERR( FIND( "Q4", BF$28 ) ), "", SUM( AQ56:BF56 ) )</f>
        <v/>
      </c>
      <c r="BG61" s="423" t="str">
        <f t="shared" si="81"/>
        <v/>
      </c>
      <c r="BH61" s="423" t="str">
        <f t="shared" si="81"/>
        <v/>
      </c>
      <c r="BI61" s="423">
        <f t="shared" ref="BI61:BI62" si="82">IF( ISERR( FIND( "Q4", BI$28 ) ), "", SUM( BF56:BI56 ) )</f>
        <v>35</v>
      </c>
      <c r="BJ61" s="423" t="str">
        <f t="shared" ref="BJ61:BL62" si="83">IF( ISERR( FIND( "Q4", BJ$28 ) ), "", SUM( AQ56:BJ56 ) )</f>
        <v/>
      </c>
      <c r="BK61" s="423" t="str">
        <f t="shared" si="83"/>
        <v/>
      </c>
      <c r="BL61" s="423" t="str">
        <f t="shared" si="83"/>
        <v/>
      </c>
      <c r="BM61" s="423">
        <f>IF( ISERR( FIND( "Q4", BM$28 ) ), "", SUM( BJ56:BM56 ) )</f>
        <v>49</v>
      </c>
      <c r="BN61" s="423" t="str">
        <f t="shared" ref="BN61:BP62" si="84">IF( ISERR( FIND( "Q4", BN$28 ) ), "", SUM( AQ56:BN56 ) )</f>
        <v/>
      </c>
      <c r="BO61" s="423" t="str">
        <f t="shared" si="84"/>
        <v/>
      </c>
      <c r="BP61" s="423" t="str">
        <f t="shared" si="84"/>
        <v/>
      </c>
      <c r="BQ61" s="423">
        <f>IF( ISERR( FIND( "Q4", BQ$28 ) ), "", SUM( BN56:BQ56 ) )</f>
        <v>38</v>
      </c>
      <c r="BR61" s="423" t="str">
        <f t="shared" ref="BR61:BT62" si="85">IF( ISERR( FIND( "Q4", BR$28 ) ), "", SUM( AU56:BR56 ) )</f>
        <v/>
      </c>
      <c r="BS61" s="423" t="str">
        <f t="shared" si="85"/>
        <v/>
      </c>
      <c r="BT61" s="423" t="str">
        <f t="shared" si="85"/>
        <v/>
      </c>
      <c r="BU61" s="423">
        <f>IF( ISERR( FIND( "Q4", BU$28 ) ), "", SUM( BR56:BU56 ) )</f>
        <v>41</v>
      </c>
      <c r="BV61" s="423" t="str">
        <f t="shared" ref="BV61:BV62" si="86">IF( ISERR( FIND( "Q4", BV$28 ) ), "", SUM( AY56:BV56 ) )</f>
        <v/>
      </c>
      <c r="BW61" s="423" t="str">
        <f t="shared" ref="BW61:BW62" si="87">IF( ISERR( FIND( "Q4", BW$28 ) ), "", SUM( AZ56:BW56 ) )</f>
        <v/>
      </c>
      <c r="BX61" s="423" t="str">
        <f t="shared" ref="BX61:BX62" si="88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89">IF( ISERR( FIND( "Q4", BZ$28 ) ), "", SUM( BW56:BZ56 ) )</f>
        <v/>
      </c>
      <c r="CA61" s="423" t="str">
        <f t="shared" si="89"/>
        <v/>
      </c>
      <c r="CB61" s="423" t="str">
        <f t="shared" si="89"/>
        <v/>
      </c>
      <c r="CC61" s="423">
        <f t="shared" si="89"/>
        <v>12</v>
      </c>
      <c r="CD61" s="423" t="str">
        <f t="shared" ref="CD61:CD62" ca="1" si="90">IF( ISERR( FIND( "Q4", CD$28 ) ), "", SUM( CA56:CD56 ) )</f>
        <v/>
      </c>
      <c r="CE61" s="423" t="str">
        <f t="shared" ref="CE61:CE62" ca="1" si="91">IF( ISERR( FIND( "Q4", CE$28 ) ), "", SUM( CB56:CE56 ) )</f>
        <v/>
      </c>
      <c r="CF61" s="423" t="str">
        <f t="shared" ref="CF61:CF62" ca="1" si="92">IF( ISERR( FIND( "Q4", CF$28 ) ), "", SUM( CC56:CF56 ) )</f>
        <v/>
      </c>
      <c r="CG61" s="423">
        <f t="shared" ref="CG61:CG62" ca="1" si="93">IF( ISERR( FIND( "Q4", CG$28 ) ), "", SUM( CD56:CG56 ) )</f>
        <v>3</v>
      </c>
    </row>
    <row r="62" spans="1:85" s="427" customFormat="1" outlineLevel="1" x14ac:dyDescent="0.25">
      <c r="A62" s="426" t="s">
        <v>394</v>
      </c>
      <c r="E62" s="427">
        <f t="shared" si="72"/>
        <v>-150</v>
      </c>
      <c r="F62" s="427" t="str">
        <f t="shared" si="72"/>
        <v/>
      </c>
      <c r="G62" s="427" t="str">
        <f t="shared" si="72"/>
        <v/>
      </c>
      <c r="H62" s="427" t="str">
        <f t="shared" si="72"/>
        <v/>
      </c>
      <c r="I62" s="427">
        <f t="shared" si="72"/>
        <v>-279</v>
      </c>
      <c r="J62" s="427" t="str">
        <f t="shared" si="72"/>
        <v/>
      </c>
      <c r="K62" s="427" t="str">
        <f t="shared" si="72"/>
        <v/>
      </c>
      <c r="L62" s="427" t="str">
        <f t="shared" si="72"/>
        <v/>
      </c>
      <c r="M62" s="427">
        <f t="shared" si="72"/>
        <v>-218</v>
      </c>
      <c r="N62" s="427" t="str">
        <f t="shared" si="72"/>
        <v/>
      </c>
      <c r="O62" s="427" t="str">
        <f t="shared" si="73"/>
        <v/>
      </c>
      <c r="P62" s="427" t="str">
        <f t="shared" si="73"/>
        <v/>
      </c>
      <c r="Q62" s="427">
        <f t="shared" si="73"/>
        <v>-59</v>
      </c>
      <c r="R62" s="427" t="str">
        <f t="shared" si="73"/>
        <v/>
      </c>
      <c r="S62" s="427" t="str">
        <f t="shared" si="73"/>
        <v/>
      </c>
      <c r="T62" s="427" t="str">
        <f t="shared" si="73"/>
        <v/>
      </c>
      <c r="U62" s="427">
        <f t="shared" si="73"/>
        <v>-48</v>
      </c>
      <c r="V62" s="427" t="str">
        <f t="shared" si="73"/>
        <v/>
      </c>
      <c r="W62" s="427" t="str">
        <f t="shared" si="73"/>
        <v/>
      </c>
      <c r="X62" s="427" t="str">
        <f t="shared" si="73"/>
        <v/>
      </c>
      <c r="Y62" s="427">
        <f t="shared" si="74"/>
        <v>-43</v>
      </c>
      <c r="Z62" s="427" t="str">
        <f t="shared" si="74"/>
        <v/>
      </c>
      <c r="AA62" s="427" t="str">
        <f t="shared" si="74"/>
        <v/>
      </c>
      <c r="AB62" s="427" t="str">
        <f t="shared" si="74"/>
        <v/>
      </c>
      <c r="AC62" s="427">
        <f t="shared" si="74"/>
        <v>-48</v>
      </c>
      <c r="AD62" s="427" t="str">
        <f t="shared" si="74"/>
        <v/>
      </c>
      <c r="AE62" s="427" t="str">
        <f t="shared" si="74"/>
        <v/>
      </c>
      <c r="AF62" s="427" t="str">
        <f t="shared" si="74"/>
        <v/>
      </c>
      <c r="AG62" s="427">
        <f t="shared" si="74"/>
        <v>-26</v>
      </c>
      <c r="AH62" s="427" t="str">
        <f t="shared" si="74"/>
        <v/>
      </c>
      <c r="AI62" s="427" t="str">
        <f t="shared" si="75"/>
        <v/>
      </c>
      <c r="AJ62" s="427" t="str">
        <f t="shared" si="75"/>
        <v/>
      </c>
      <c r="AK62" s="427">
        <f t="shared" si="75"/>
        <v>-34</v>
      </c>
      <c r="AL62" s="427" t="str">
        <f t="shared" si="75"/>
        <v/>
      </c>
      <c r="AM62" s="427" t="str">
        <f t="shared" si="75"/>
        <v/>
      </c>
      <c r="AN62" s="427" t="str">
        <f t="shared" si="75"/>
        <v/>
      </c>
      <c r="AO62" s="427">
        <f t="shared" si="75"/>
        <v>-51</v>
      </c>
      <c r="AP62" s="427" t="str">
        <f t="shared" si="75"/>
        <v/>
      </c>
      <c r="AQ62" s="427" t="str">
        <f t="shared" si="75"/>
        <v/>
      </c>
      <c r="AR62" s="427" t="str">
        <f t="shared" si="75"/>
        <v/>
      </c>
      <c r="AS62" s="427">
        <f t="shared" si="76"/>
        <v>-21</v>
      </c>
      <c r="AT62" s="427" t="str">
        <f t="shared" si="76"/>
        <v/>
      </c>
      <c r="AU62" s="427" t="str">
        <f t="shared" si="76"/>
        <v/>
      </c>
      <c r="AV62" s="427" t="str">
        <f t="shared" si="76"/>
        <v/>
      </c>
      <c r="AW62" s="427">
        <f t="shared" si="76"/>
        <v>-39</v>
      </c>
      <c r="AX62" s="427" t="str">
        <f t="shared" si="77"/>
        <v/>
      </c>
      <c r="AY62" s="427" t="str">
        <f t="shared" si="77"/>
        <v/>
      </c>
      <c r="AZ62" s="427" t="str">
        <f t="shared" si="77"/>
        <v/>
      </c>
      <c r="BA62" s="427">
        <f t="shared" si="78"/>
        <v>-20</v>
      </c>
      <c r="BB62" s="427" t="str">
        <f t="shared" si="79"/>
        <v/>
      </c>
      <c r="BC62" s="427" t="str">
        <f t="shared" si="79"/>
        <v/>
      </c>
      <c r="BD62" s="427" t="str">
        <f t="shared" si="79"/>
        <v/>
      </c>
      <c r="BE62" s="427">
        <f t="shared" si="80"/>
        <v>-3</v>
      </c>
      <c r="BF62" s="427" t="str">
        <f t="shared" si="81"/>
        <v/>
      </c>
      <c r="BG62" s="427" t="str">
        <f t="shared" si="81"/>
        <v/>
      </c>
      <c r="BH62" s="427" t="str">
        <f t="shared" si="81"/>
        <v/>
      </c>
      <c r="BI62" s="427">
        <f t="shared" si="82"/>
        <v>-15</v>
      </c>
      <c r="BJ62" s="427" t="str">
        <f t="shared" si="83"/>
        <v/>
      </c>
      <c r="BK62" s="427" t="str">
        <f t="shared" si="83"/>
        <v/>
      </c>
      <c r="BL62" s="427" t="str">
        <f t="shared" si="83"/>
        <v/>
      </c>
      <c r="BM62" s="427">
        <f>IF( ISERR( FIND( "Q4", BM$28 ) ), "", SUM( BJ57:BM57 ) )</f>
        <v>-18</v>
      </c>
      <c r="BN62" s="427" t="str">
        <f t="shared" si="84"/>
        <v/>
      </c>
      <c r="BO62" s="427" t="str">
        <f t="shared" si="84"/>
        <v/>
      </c>
      <c r="BP62" s="427" t="str">
        <f t="shared" si="84"/>
        <v/>
      </c>
      <c r="BQ62" s="427">
        <f>IF( ISERR( FIND( "Q4", BQ$28 ) ), "", SUM( BN57:BQ57 ) )</f>
        <v>-14</v>
      </c>
      <c r="BR62" s="427" t="str">
        <f t="shared" si="85"/>
        <v/>
      </c>
      <c r="BS62" s="427" t="str">
        <f t="shared" si="85"/>
        <v/>
      </c>
      <c r="BT62" s="427" t="str">
        <f t="shared" si="85"/>
        <v/>
      </c>
      <c r="BU62" s="427">
        <f t="shared" ref="BU62" si="94">IF( ISERR( FIND( "Q4", BU$28 ) ), "", SUM( BR57:BU57 ) )</f>
        <v>-52</v>
      </c>
      <c r="BV62" s="427" t="str">
        <f t="shared" si="86"/>
        <v/>
      </c>
      <c r="BW62" s="427" t="str">
        <f t="shared" si="87"/>
        <v/>
      </c>
      <c r="BX62" s="427" t="str">
        <f t="shared" si="88"/>
        <v/>
      </c>
      <c r="BY62" s="427">
        <f t="shared" ref="BY62" si="95">IF( ISERR( FIND( "Q4", BY$28 ) ), "", SUM( BV57:BY57 ) )</f>
        <v>-35</v>
      </c>
      <c r="BZ62" s="427" t="str">
        <f t="shared" si="89"/>
        <v/>
      </c>
      <c r="CA62" s="427" t="str">
        <f t="shared" si="89"/>
        <v/>
      </c>
      <c r="CB62" s="427" t="str">
        <f t="shared" si="89"/>
        <v/>
      </c>
      <c r="CC62" s="427">
        <f t="shared" si="89"/>
        <v>-47</v>
      </c>
      <c r="CD62" s="427" t="str">
        <f t="shared" ca="1" si="90"/>
        <v/>
      </c>
      <c r="CE62" s="427" t="str">
        <f t="shared" ca="1" si="91"/>
        <v/>
      </c>
      <c r="CF62" s="427" t="str">
        <f t="shared" ca="1" si="92"/>
        <v/>
      </c>
      <c r="CG62" s="427">
        <f t="shared" ca="1" si="93"/>
        <v>-12</v>
      </c>
    </row>
    <row r="63" spans="1:85" s="200" customFormat="1" outlineLevel="1" x14ac:dyDescent="0.25">
      <c r="A63" s="198" t="s">
        <v>416</v>
      </c>
      <c r="B63" s="199"/>
      <c r="C63" s="199"/>
      <c r="D63" s="199"/>
      <c r="E63" s="199">
        <f t="shared" ref="E63:AS63" si="96">IF( LEN( E61 ) = 0, "", ABS( E61 ) + ABS( E62 ) )</f>
        <v>207</v>
      </c>
      <c r="F63" s="199" t="str">
        <f t="shared" si="96"/>
        <v/>
      </c>
      <c r="G63" s="199" t="str">
        <f t="shared" si="96"/>
        <v/>
      </c>
      <c r="H63" s="199" t="str">
        <f t="shared" si="96"/>
        <v/>
      </c>
      <c r="I63" s="199">
        <f t="shared" si="96"/>
        <v>300</v>
      </c>
      <c r="J63" s="199" t="str">
        <f t="shared" si="96"/>
        <v/>
      </c>
      <c r="K63" s="199" t="str">
        <f t="shared" si="96"/>
        <v/>
      </c>
      <c r="L63" s="199" t="str">
        <f t="shared" si="96"/>
        <v/>
      </c>
      <c r="M63" s="199">
        <f t="shared" si="96"/>
        <v>253</v>
      </c>
      <c r="N63" s="199" t="str">
        <f t="shared" si="96"/>
        <v/>
      </c>
      <c r="O63" s="199" t="str">
        <f t="shared" si="96"/>
        <v/>
      </c>
      <c r="P63" s="199" t="str">
        <f t="shared" si="96"/>
        <v/>
      </c>
      <c r="Q63" s="199">
        <f t="shared" si="96"/>
        <v>110</v>
      </c>
      <c r="R63" s="199" t="str">
        <f t="shared" si="96"/>
        <v/>
      </c>
      <c r="S63" s="199" t="str">
        <f t="shared" si="96"/>
        <v/>
      </c>
      <c r="T63" s="199" t="str">
        <f t="shared" si="96"/>
        <v/>
      </c>
      <c r="U63" s="199">
        <f t="shared" si="96"/>
        <v>121</v>
      </c>
      <c r="V63" s="199" t="str">
        <f t="shared" si="96"/>
        <v/>
      </c>
      <c r="W63" s="199" t="str">
        <f t="shared" si="96"/>
        <v/>
      </c>
      <c r="X63" s="199" t="str">
        <f t="shared" si="96"/>
        <v/>
      </c>
      <c r="Y63" s="199">
        <f t="shared" si="96"/>
        <v>110</v>
      </c>
      <c r="Z63" s="199" t="str">
        <f t="shared" si="96"/>
        <v/>
      </c>
      <c r="AA63" s="199" t="str">
        <f t="shared" si="96"/>
        <v/>
      </c>
      <c r="AB63" s="199" t="str">
        <f t="shared" si="96"/>
        <v/>
      </c>
      <c r="AC63" s="199">
        <f t="shared" si="96"/>
        <v>121</v>
      </c>
      <c r="AD63" s="199" t="str">
        <f t="shared" si="96"/>
        <v/>
      </c>
      <c r="AE63" s="199" t="str">
        <f t="shared" si="96"/>
        <v/>
      </c>
      <c r="AF63" s="199" t="str">
        <f t="shared" si="96"/>
        <v/>
      </c>
      <c r="AG63" s="199">
        <f t="shared" si="96"/>
        <v>50</v>
      </c>
      <c r="AH63" s="199" t="str">
        <f t="shared" si="96"/>
        <v/>
      </c>
      <c r="AI63" s="199" t="str">
        <f t="shared" si="96"/>
        <v/>
      </c>
      <c r="AJ63" s="199" t="str">
        <f t="shared" si="96"/>
        <v/>
      </c>
      <c r="AK63" s="199">
        <f t="shared" si="96"/>
        <v>57</v>
      </c>
      <c r="AL63" s="199" t="str">
        <f t="shared" si="96"/>
        <v/>
      </c>
      <c r="AM63" s="199" t="str">
        <f t="shared" si="96"/>
        <v/>
      </c>
      <c r="AN63" s="199" t="str">
        <f t="shared" si="96"/>
        <v/>
      </c>
      <c r="AO63" s="199">
        <f t="shared" si="96"/>
        <v>80</v>
      </c>
      <c r="AP63" s="199" t="str">
        <f t="shared" si="96"/>
        <v/>
      </c>
      <c r="AQ63" s="199" t="str">
        <f t="shared" si="96"/>
        <v/>
      </c>
      <c r="AR63" s="199" t="str">
        <f t="shared" si="96"/>
        <v/>
      </c>
      <c r="AS63" s="199">
        <f t="shared" si="96"/>
        <v>60</v>
      </c>
      <c r="AT63" s="199" t="str">
        <f t="shared" ref="AT63:BU63" si="97">IF( LEN( AT61 ) = 0, "", ABS( AT61 ) + ABS( AT62 ) )</f>
        <v/>
      </c>
      <c r="AU63" s="199" t="str">
        <f t="shared" si="97"/>
        <v/>
      </c>
      <c r="AV63" s="199" t="str">
        <f t="shared" si="97"/>
        <v/>
      </c>
      <c r="AW63" s="199">
        <f t="shared" si="97"/>
        <v>76</v>
      </c>
      <c r="AX63" s="199" t="str">
        <f t="shared" ref="AX63:BQ63" si="98">IF( LEN( AX61 ) = 0, "", ABS( AX61 ) + ABS( AX62 ) )</f>
        <v/>
      </c>
      <c r="AY63" s="199" t="str">
        <f t="shared" si="98"/>
        <v/>
      </c>
      <c r="AZ63" s="199" t="str">
        <f t="shared" si="98"/>
        <v/>
      </c>
      <c r="BA63" s="199">
        <f t="shared" si="98"/>
        <v>80</v>
      </c>
      <c r="BB63" s="199" t="str">
        <f t="shared" si="98"/>
        <v/>
      </c>
      <c r="BC63" s="199" t="str">
        <f t="shared" si="98"/>
        <v/>
      </c>
      <c r="BD63" s="199" t="str">
        <f t="shared" si="98"/>
        <v/>
      </c>
      <c r="BE63" s="199">
        <f t="shared" si="98"/>
        <v>106</v>
      </c>
      <c r="BF63" s="199" t="str">
        <f t="shared" si="98"/>
        <v/>
      </c>
      <c r="BG63" s="199" t="str">
        <f t="shared" si="98"/>
        <v/>
      </c>
      <c r="BH63" s="199" t="str">
        <f t="shared" si="98"/>
        <v/>
      </c>
      <c r="BI63" s="199">
        <f t="shared" si="98"/>
        <v>50</v>
      </c>
      <c r="BJ63" s="199" t="str">
        <f t="shared" si="98"/>
        <v/>
      </c>
      <c r="BK63" s="199" t="str">
        <f t="shared" si="98"/>
        <v/>
      </c>
      <c r="BL63" s="199" t="str">
        <f t="shared" si="98"/>
        <v/>
      </c>
      <c r="BM63" s="199">
        <f t="shared" si="98"/>
        <v>67</v>
      </c>
      <c r="BN63" s="199" t="str">
        <f t="shared" si="98"/>
        <v/>
      </c>
      <c r="BO63" s="199" t="str">
        <f t="shared" si="98"/>
        <v/>
      </c>
      <c r="BP63" s="199" t="str">
        <f t="shared" si="98"/>
        <v/>
      </c>
      <c r="BQ63" s="199">
        <f t="shared" si="98"/>
        <v>52</v>
      </c>
      <c r="BR63" s="199" t="str">
        <f t="shared" si="97"/>
        <v/>
      </c>
      <c r="BS63" s="199" t="str">
        <f t="shared" si="97"/>
        <v/>
      </c>
      <c r="BT63" s="199" t="str">
        <f t="shared" si="97"/>
        <v/>
      </c>
      <c r="BU63" s="199">
        <f t="shared" si="97"/>
        <v>93</v>
      </c>
      <c r="BV63" s="199" t="str">
        <f t="shared" ref="BV63:CC63" si="99">IF( LEN( BV61 ) = 0, "", ABS( BV61 ) + ABS( BV62 ) )</f>
        <v/>
      </c>
      <c r="BW63" s="199" t="str">
        <f t="shared" si="99"/>
        <v/>
      </c>
      <c r="BX63" s="199" t="str">
        <f t="shared" si="99"/>
        <v/>
      </c>
      <c r="BY63" s="199">
        <f t="shared" si="99"/>
        <v>90</v>
      </c>
      <c r="BZ63" s="199" t="str">
        <f t="shared" si="99"/>
        <v/>
      </c>
      <c r="CA63" s="199" t="str">
        <f t="shared" si="99"/>
        <v/>
      </c>
      <c r="CB63" s="199" t="str">
        <f t="shared" si="99"/>
        <v/>
      </c>
      <c r="CC63" s="199">
        <f t="shared" si="99"/>
        <v>59</v>
      </c>
      <c r="CD63" s="199" t="str">
        <f t="shared" ref="CD63:CG63" ca="1" si="100">IF( LEN( CD61 ) = 0, "", ABS( CD61 ) + ABS( CD62 ) )</f>
        <v/>
      </c>
      <c r="CE63" s="199" t="str">
        <f t="shared" ca="1" si="100"/>
        <v/>
      </c>
      <c r="CF63" s="199" t="str">
        <f t="shared" ca="1" si="100"/>
        <v/>
      </c>
      <c r="CG63" s="199">
        <f t="shared" ca="1" si="100"/>
        <v>15</v>
      </c>
    </row>
    <row r="64" spans="1:85" s="174" customFormat="1" x14ac:dyDescent="0.25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'Credit_2019Q4'!d:d</v>
      </c>
      <c r="AK2" s="240" t="str">
        <f>AK4 &amp; AK3</f>
        <v>'Credit_2019Q4'!b1</v>
      </c>
      <c r="AL2" s="240" t="str">
        <f>AL4 &amp; AL3</f>
        <v>'Credit_2019Q4'!c1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 x14ac:dyDescent="0.25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18.970588235294116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 x14ac:dyDescent="0.25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18.644444444444446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18.514285714285716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 x14ac:dyDescent="0.25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18.68888888888889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18.571428571428573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 x14ac:dyDescent="0.25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18.733333333333334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18.62857142857143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 x14ac:dyDescent="0.25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18.733333333333334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18.62857142857143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(47)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 x14ac:dyDescent="0.25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19.085106382978722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18.970588235294116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(47)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 x14ac:dyDescent="0.25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19.063829787234042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18.941176470588236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3.8" x14ac:dyDescent="0.25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3.8" x14ac:dyDescent="0.25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(47)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 x14ac:dyDescent="0.25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19.021276595744681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18.882352941176471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3.8" x14ac:dyDescent="0.25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3.8" x14ac:dyDescent="0.25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(48)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 x14ac:dyDescent="0.25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19.041666666666668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18.914285714285715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 x14ac:dyDescent="0.25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19.057142857142857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W19"/>
  <sheetViews>
    <sheetView showGridLines="0" zoomScale="90" zoomScaleNormal="90" workbookViewId="0"/>
  </sheetViews>
  <sheetFormatPr defaultColWidth="9.109375" defaultRowHeight="13.2" x14ac:dyDescent="0.25"/>
  <cols>
    <col min="1" max="2" width="2.6640625" style="1" customWidth="1"/>
    <col min="3" max="3" width="25.109375" style="1" customWidth="1"/>
    <col min="4" max="8" width="9.109375" style="1"/>
    <col min="9" max="10" width="8.44140625" style="1" customWidth="1"/>
    <col min="11" max="16384" width="9.109375" style="1"/>
  </cols>
  <sheetData>
    <row r="1" spans="3:23" ht="17.399999999999999" x14ac:dyDescent="0.3">
      <c r="C1" s="18" t="s">
        <v>271</v>
      </c>
      <c r="D1" s="4"/>
      <c r="E1" s="4"/>
      <c r="F1" s="4"/>
      <c r="G1" s="4"/>
    </row>
    <row r="2" spans="3:23" ht="17.399999999999999" x14ac:dyDescent="0.3">
      <c r="C2" s="18"/>
      <c r="D2" s="4"/>
      <c r="E2" s="4"/>
      <c r="F2" s="4"/>
      <c r="G2" s="4"/>
    </row>
    <row r="3" spans="3:23" ht="17.399999999999999" x14ac:dyDescent="0.3">
      <c r="C3" s="18"/>
      <c r="D3" s="4"/>
      <c r="E3" s="4"/>
      <c r="F3" s="4"/>
      <c r="G3" s="4"/>
    </row>
    <row r="5" spans="3:23" x14ac:dyDescent="0.25">
      <c r="C5" s="496" t="s">
        <v>216</v>
      </c>
      <c r="D5" s="496"/>
      <c r="E5" s="496"/>
      <c r="F5" s="496"/>
      <c r="G5" s="497"/>
      <c r="H5" s="497"/>
      <c r="I5" s="497"/>
      <c r="J5" s="15"/>
    </row>
    <row r="6" spans="3:23" x14ac:dyDescent="0.25">
      <c r="C6" s="55"/>
      <c r="D6" s="55"/>
      <c r="E6" s="55"/>
      <c r="F6" s="55"/>
      <c r="G6" s="55"/>
      <c r="H6" s="55"/>
      <c r="I6" s="55"/>
    </row>
    <row r="7" spans="3:23" x14ac:dyDescent="0.25">
      <c r="C7" s="494" t="s">
        <v>557</v>
      </c>
      <c r="D7" s="495"/>
      <c r="E7" s="495"/>
      <c r="F7" s="495"/>
      <c r="G7" s="56"/>
      <c r="H7" s="56"/>
      <c r="I7" s="55"/>
    </row>
    <row r="8" spans="3:23" x14ac:dyDescent="0.25">
      <c r="C8" s="55"/>
      <c r="D8" s="55"/>
      <c r="E8" s="55"/>
      <c r="F8" s="55"/>
      <c r="G8" s="55"/>
      <c r="H8" s="55"/>
      <c r="I8" s="57"/>
    </row>
    <row r="9" spans="3:23" x14ac:dyDescent="0.25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  <c r="W9" s="62">
        <v>2021</v>
      </c>
    </row>
    <row r="10" spans="3:23" x14ac:dyDescent="0.25">
      <c r="C10" s="55"/>
      <c r="D10" s="61"/>
      <c r="E10" s="61"/>
      <c r="F10" s="61"/>
      <c r="G10" s="55"/>
      <c r="H10" s="55"/>
      <c r="I10" s="57"/>
      <c r="J10" s="55"/>
      <c r="K10" s="55"/>
    </row>
    <row r="11" spans="3:23" x14ac:dyDescent="0.25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 ca="1">'II. Upgrades &amp; Downgrades'!AS50</f>
        <v>25</v>
      </c>
      <c r="N11" s="413">
        <f ca="1">'II. Upgrades &amp; Downgrades'!AW50</f>
        <v>26</v>
      </c>
      <c r="O11" s="413">
        <f ca="1">'II. Upgrades &amp; Downgrades'!BA50</f>
        <v>23</v>
      </c>
      <c r="P11" s="413">
        <f ca="1">'II. Upgrades &amp; Downgrades'!BE50</f>
        <v>14</v>
      </c>
      <c r="Q11" s="413">
        <f ca="1">'II. Upgrades &amp; Downgrades'!BI50</f>
        <v>11</v>
      </c>
      <c r="R11" s="413">
        <f ca="1">'II. Upgrades &amp; Downgrades'!BM50</f>
        <v>16</v>
      </c>
      <c r="S11" s="413">
        <f ca="1">'II. Upgrades &amp; Downgrades'!BQ50</f>
        <v>15</v>
      </c>
      <c r="T11" s="413">
        <f ca="1">'II. Upgrades &amp; Downgrades'!BU50</f>
        <v>33</v>
      </c>
      <c r="U11" s="413">
        <f ca="1">'II. Upgrades &amp; Downgrades'!BY50</f>
        <v>36</v>
      </c>
      <c r="V11" s="413">
        <f ca="1">'II. Upgrades &amp; Downgrades'!CC50</f>
        <v>24</v>
      </c>
      <c r="W11" s="413">
        <f ca="1">'II. Upgrades &amp; Downgrades'!CG50</f>
        <v>0</v>
      </c>
    </row>
    <row r="12" spans="3:23" x14ac:dyDescent="0.25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 ca="1">'II. Upgrades &amp; Downgrades'!AS51</f>
        <v>11</v>
      </c>
      <c r="N12" s="406">
        <f ca="1">'II. Upgrades &amp; Downgrades'!AW51</f>
        <v>20</v>
      </c>
      <c r="O12" s="406">
        <f ca="1">'II. Upgrades &amp; Downgrades'!BA51</f>
        <v>17</v>
      </c>
      <c r="P12" s="406">
        <f ca="1">'II. Upgrades &amp; Downgrades'!BE51</f>
        <v>85</v>
      </c>
      <c r="Q12" s="406">
        <f ca="1">'II. Upgrades &amp; Downgrades'!BI51</f>
        <v>12</v>
      </c>
      <c r="R12" s="406">
        <f ca="1">'II. Upgrades &amp; Downgrades'!BM51</f>
        <v>13</v>
      </c>
      <c r="S12" s="406">
        <f ca="1">'II. Upgrades &amp; Downgrades'!BQ51</f>
        <v>12</v>
      </c>
      <c r="T12" s="406">
        <f ca="1">'II. Upgrades &amp; Downgrades'!BU51</f>
        <v>23</v>
      </c>
      <c r="U12" s="406">
        <f ca="1">'II. Upgrades &amp; Downgrades'!BY51</f>
        <v>20</v>
      </c>
      <c r="V12" s="406">
        <f ca="1">'II. Upgrades &amp; Downgrades'!CC51</f>
        <v>12</v>
      </c>
      <c r="W12" s="406">
        <f ca="1">'II. Upgrades &amp; Downgrades'!CG51</f>
        <v>5</v>
      </c>
    </row>
    <row r="13" spans="3:23" x14ac:dyDescent="0.25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 ca="1">'II. Upgrades &amp; Downgrades'!AS52</f>
        <v>24</v>
      </c>
      <c r="N13" s="418">
        <f ca="1">'II. Upgrades &amp; Downgrades'!AW52</f>
        <v>30</v>
      </c>
      <c r="O13" s="418">
        <f ca="1">'II. Upgrades &amp; Downgrades'!BA52</f>
        <v>40</v>
      </c>
      <c r="P13" s="418">
        <f ca="1">'II. Upgrades &amp; Downgrades'!BE52</f>
        <v>7</v>
      </c>
      <c r="Q13" s="418">
        <f ca="1">'II. Upgrades &amp; Downgrades'!BI52</f>
        <v>27</v>
      </c>
      <c r="R13" s="418">
        <f ca="1">'II. Upgrades &amp; Downgrades'!BM52</f>
        <v>38</v>
      </c>
      <c r="S13" s="418">
        <f ca="1">'II. Upgrades &amp; Downgrades'!BQ52</f>
        <v>25</v>
      </c>
      <c r="T13" s="418">
        <f ca="1">'II. Upgrades &amp; Downgrades'!BU52</f>
        <v>37</v>
      </c>
      <c r="U13" s="418">
        <f ca="1">'II. Upgrades &amp; Downgrades'!BY52</f>
        <v>34</v>
      </c>
      <c r="V13" s="418">
        <f ca="1">'II. Upgrades &amp; Downgrades'!CC52</f>
        <v>23</v>
      </c>
      <c r="W13" s="418">
        <f ca="1">'II. Upgrades &amp; Downgrades'!CG52</f>
        <v>10</v>
      </c>
    </row>
    <row r="14" spans="3:23" s="175" customFormat="1" x14ac:dyDescent="0.25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ca="1" si="1"/>
        <v>60</v>
      </c>
      <c r="N14" s="408">
        <f t="shared" ca="1" si="1"/>
        <v>76</v>
      </c>
      <c r="O14" s="408">
        <f t="shared" ca="1" si="1"/>
        <v>80</v>
      </c>
      <c r="P14" s="408">
        <f t="shared" ref="P14:R14" ca="1" si="2">SUM(P11:P13)</f>
        <v>106</v>
      </c>
      <c r="Q14" s="408">
        <f t="shared" ca="1" si="2"/>
        <v>50</v>
      </c>
      <c r="R14" s="408">
        <f t="shared" ca="1" si="2"/>
        <v>67</v>
      </c>
      <c r="S14" s="408">
        <f t="shared" ref="S14" ca="1" si="3">SUM(S11:S13)</f>
        <v>52</v>
      </c>
      <c r="T14" s="408">
        <f t="shared" ca="1" si="1"/>
        <v>93</v>
      </c>
      <c r="U14" s="408">
        <f ca="1">'II. Upgrades &amp; Downgrades'!BY53</f>
        <v>90</v>
      </c>
      <c r="V14" s="408">
        <f ca="1">'II. Upgrades &amp; Downgrades'!CC53</f>
        <v>59</v>
      </c>
      <c r="W14" s="408">
        <f ca="1">'II. Upgrades &amp; Downgrades'!CG53</f>
        <v>15</v>
      </c>
    </row>
    <row r="15" spans="3:23" x14ac:dyDescent="0.25">
      <c r="C15" s="55"/>
      <c r="D15" s="55"/>
      <c r="E15" s="55"/>
      <c r="F15" s="55"/>
      <c r="G15" s="55"/>
      <c r="H15" s="55"/>
      <c r="I15" s="55"/>
    </row>
    <row r="16" spans="3:23" x14ac:dyDescent="0.25">
      <c r="C16" s="54" t="s">
        <v>548</v>
      </c>
      <c r="D16" s="55"/>
      <c r="E16" s="55"/>
      <c r="F16" s="55"/>
      <c r="G16" s="55"/>
      <c r="H16" s="55"/>
      <c r="I16" s="55"/>
    </row>
    <row r="17" spans="3:9" x14ac:dyDescent="0.25">
      <c r="C17" s="70"/>
      <c r="D17" s="55"/>
      <c r="E17" s="55"/>
      <c r="F17" s="55"/>
      <c r="G17" s="55"/>
      <c r="H17" s="55"/>
      <c r="I17" s="55"/>
    </row>
    <row r="18" spans="3:9" x14ac:dyDescent="0.25">
      <c r="C18" s="55"/>
      <c r="D18" s="55"/>
      <c r="E18" s="55"/>
      <c r="F18" s="55"/>
      <c r="G18" s="55"/>
      <c r="H18" s="55"/>
      <c r="I18" s="55"/>
    </row>
    <row r="19" spans="3:9" x14ac:dyDescent="0.25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 x14ac:dyDescent="0.25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18.979591836734695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19.028571428571428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 x14ac:dyDescent="0.25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18.979591836734695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19.028571428571428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 x14ac:dyDescent="0.25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18.959183673469386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3.8" x14ac:dyDescent="0.25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 x14ac:dyDescent="0.25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18.940000000000001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 x14ac:dyDescent="0.25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18.940000000000001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 x14ac:dyDescent="0.25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18.916666666666668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 x14ac:dyDescent="0.25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18.944444444444443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18.916666666666668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3.8" x14ac:dyDescent="0.25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(51)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 x14ac:dyDescent="0.25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18.862745098039216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18.694444444444443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19.46153846153846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3.8" x14ac:dyDescent="0.25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3.8" x14ac:dyDescent="0.25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3.8" x14ac:dyDescent="0.25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3.8" x14ac:dyDescent="0.25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3.8" x14ac:dyDescent="0.25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3.8" x14ac:dyDescent="0.25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3.8" x14ac:dyDescent="0.25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3.8" x14ac:dyDescent="0.25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3.8" x14ac:dyDescent="0.25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(52)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 x14ac:dyDescent="0.25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18.826923076923077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18.648648648648649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19.46153846153846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(52)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 x14ac:dyDescent="0.25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18.846153846153847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18.675675675675677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19.46153846153846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W43"/>
  <sheetViews>
    <sheetView showGridLines="0" zoomScale="90" zoomScaleNormal="90" workbookViewId="0"/>
  </sheetViews>
  <sheetFormatPr defaultColWidth="9.109375" defaultRowHeight="11.4" x14ac:dyDescent="0.2"/>
  <cols>
    <col min="1" max="2" width="1.44140625" style="60" customWidth="1"/>
    <col min="3" max="3" width="25.109375" style="60" customWidth="1"/>
    <col min="4" max="16384" width="9.109375" style="60"/>
  </cols>
  <sheetData>
    <row r="1" spans="3:23" ht="17.399999999999999" x14ac:dyDescent="0.3">
      <c r="C1" s="18" t="s">
        <v>272</v>
      </c>
    </row>
    <row r="4" spans="3:23" ht="12" x14ac:dyDescent="0.25">
      <c r="C4" s="63"/>
      <c r="D4" s="64"/>
      <c r="E4" s="64"/>
      <c r="F4" s="64"/>
      <c r="G4" s="64"/>
    </row>
    <row r="5" spans="3:23" ht="12" x14ac:dyDescent="0.25">
      <c r="C5" s="496" t="s">
        <v>243</v>
      </c>
      <c r="D5" s="496"/>
      <c r="E5" s="496"/>
      <c r="F5" s="496"/>
      <c r="G5" s="59"/>
      <c r="H5" s="59"/>
    </row>
    <row r="7" spans="3:23" ht="12" x14ac:dyDescent="0.25">
      <c r="C7" s="494" t="s">
        <v>557</v>
      </c>
      <c r="D7" s="495"/>
      <c r="E7" s="495"/>
      <c r="F7" s="495"/>
      <c r="G7" s="58"/>
      <c r="H7" s="58"/>
    </row>
    <row r="8" spans="3:23" x14ac:dyDescent="0.2">
      <c r="I8" s="64"/>
    </row>
    <row r="9" spans="3:23" ht="12" x14ac:dyDescent="0.25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  <c r="W9" s="62">
        <v>2021</v>
      </c>
    </row>
    <row r="10" spans="3:23" ht="12" x14ac:dyDescent="0.25">
      <c r="D10" s="62"/>
      <c r="E10" s="62"/>
      <c r="F10" s="61"/>
      <c r="H10" s="64"/>
      <c r="I10" s="64"/>
    </row>
    <row r="11" spans="3:23" x14ac:dyDescent="0.2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 ca="1">'II. Upgrades &amp; Downgrades'!AO61</f>
        <v>29</v>
      </c>
      <c r="M11" s="409">
        <f ca="1">'II. Upgrades &amp; Downgrades'!AS61</f>
        <v>39</v>
      </c>
      <c r="N11" s="409">
        <f ca="1">'II. Upgrades &amp; Downgrades'!AW61</f>
        <v>37</v>
      </c>
      <c r="O11" s="409">
        <f ca="1">'II. Upgrades &amp; Downgrades'!BA61</f>
        <v>60</v>
      </c>
      <c r="P11" s="409">
        <f ca="1">'II. Upgrades &amp; Downgrades'!BE61</f>
        <v>103</v>
      </c>
      <c r="Q11" s="409">
        <f ca="1">'II. Upgrades &amp; Downgrades'!BI61</f>
        <v>35</v>
      </c>
      <c r="R11" s="409">
        <f ca="1">'II. Upgrades &amp; Downgrades'!BM61</f>
        <v>49</v>
      </c>
      <c r="S11" s="409">
        <f ca="1">'II. Upgrades &amp; Downgrades'!BQ61</f>
        <v>38</v>
      </c>
      <c r="T11" s="409">
        <f ca="1">'II. Upgrades &amp; Downgrades'!BU61</f>
        <v>41</v>
      </c>
      <c r="U11" s="409">
        <f ca="1">'II. Upgrades &amp; Downgrades'!BY61</f>
        <v>55</v>
      </c>
      <c r="V11" s="409">
        <f ca="1">'II. Upgrades &amp; Downgrades'!CC61</f>
        <v>12</v>
      </c>
      <c r="W11" s="409">
        <f ca="1">'II. Upgrades &amp; Downgrades'!CG61</f>
        <v>3</v>
      </c>
    </row>
    <row r="12" spans="3:23" x14ac:dyDescent="0.2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ca="1" xml:space="preserve"> - 'II. Upgrades &amp; Downgrades'!AO62</f>
        <v>51</v>
      </c>
      <c r="M12" s="414">
        <f ca="1" xml:space="preserve"> - 'II. Upgrades &amp; Downgrades'!AS62</f>
        <v>21</v>
      </c>
      <c r="N12" s="414">
        <f ca="1" xml:space="preserve"> - 'II. Upgrades &amp; Downgrades'!AW62</f>
        <v>39</v>
      </c>
      <c r="O12" s="414">
        <f ca="1" xml:space="preserve"> - 'II. Upgrades &amp; Downgrades'!BA62</f>
        <v>20</v>
      </c>
      <c r="P12" s="414">
        <f ca="1" xml:space="preserve"> - 'II. Upgrades &amp; Downgrades'!BE62</f>
        <v>3</v>
      </c>
      <c r="Q12" s="414">
        <f ca="1" xml:space="preserve"> - 'II. Upgrades &amp; Downgrades'!BI62</f>
        <v>15</v>
      </c>
      <c r="R12" s="414">
        <f ca="1" xml:space="preserve"> - 'II. Upgrades &amp; Downgrades'!BM62</f>
        <v>18</v>
      </c>
      <c r="S12" s="414">
        <f ca="1" xml:space="preserve"> - 'II. Upgrades &amp; Downgrades'!BQ62</f>
        <v>14</v>
      </c>
      <c r="T12" s="414">
        <f ca="1" xml:space="preserve"> - 'II. Upgrades &amp; Downgrades'!BU62</f>
        <v>52</v>
      </c>
      <c r="U12" s="414">
        <f ca="1" xml:space="preserve"> - 'II. Upgrades &amp; Downgrades'!BY62</f>
        <v>35</v>
      </c>
      <c r="V12" s="414">
        <f ca="1" xml:space="preserve"> - 'II. Upgrades &amp; Downgrades'!CC62</f>
        <v>47</v>
      </c>
      <c r="W12" s="414">
        <f ca="1" xml:space="preserve"> - 'II. Upgrades &amp; Downgrades'!CG62</f>
        <v>12</v>
      </c>
    </row>
    <row r="13" spans="3:23" x14ac:dyDescent="0.2">
      <c r="C13" s="64" t="s">
        <v>222</v>
      </c>
      <c r="D13" s="68">
        <f t="shared" ref="D13:M13" ca="1" si="0">D11 / D14</f>
        <v>7.0000000000000007E-2</v>
      </c>
      <c r="E13" s="68">
        <f t="shared" ca="1" si="0"/>
        <v>0.13833992094861661</v>
      </c>
      <c r="F13" s="68">
        <f t="shared" ca="1" si="0"/>
        <v>0.46363636363636362</v>
      </c>
      <c r="G13" s="68">
        <f t="shared" ca="1" si="0"/>
        <v>0.60330578512396693</v>
      </c>
      <c r="H13" s="68">
        <f t="shared" ca="1" si="0"/>
        <v>0.60909090909090913</v>
      </c>
      <c r="I13" s="68">
        <f t="shared" ca="1" si="0"/>
        <v>0.60330578512396693</v>
      </c>
      <c r="J13" s="68">
        <f t="shared" ca="1" si="0"/>
        <v>0.48</v>
      </c>
      <c r="K13" s="68">
        <f t="shared" ca="1" si="0"/>
        <v>0.40350877192982454</v>
      </c>
      <c r="L13" s="68">
        <f t="shared" ca="1" si="0"/>
        <v>0.36249999999999999</v>
      </c>
      <c r="M13" s="68">
        <f t="shared" ca="1" si="0"/>
        <v>0.65</v>
      </c>
      <c r="N13" s="68">
        <f t="shared" ref="N13:U13" ca="1" si="1">N11 / N14</f>
        <v>0.48684210526315791</v>
      </c>
      <c r="O13" s="68">
        <f t="shared" ca="1" si="1"/>
        <v>0.75</v>
      </c>
      <c r="P13" s="68">
        <f t="shared" ca="1" si="1"/>
        <v>0.97169811320754718</v>
      </c>
      <c r="Q13" s="68">
        <f t="shared" ca="1" si="1"/>
        <v>0.7</v>
      </c>
      <c r="R13" s="68">
        <f t="shared" ca="1" si="1"/>
        <v>0.73134328358208955</v>
      </c>
      <c r="S13" s="68">
        <f t="shared" ref="S13" ca="1" si="2">S11 / S14</f>
        <v>0.73076923076923073</v>
      </c>
      <c r="T13" s="68">
        <f t="shared" ref="T13" ca="1" si="3">T11 / T14</f>
        <v>0.44086021505376344</v>
      </c>
      <c r="U13" s="68">
        <f t="shared" ca="1" si="1"/>
        <v>0.61111111111111116</v>
      </c>
      <c r="V13" s="68">
        <f t="shared" ref="V13:W13" ca="1" si="4">V11 / V14</f>
        <v>0.20338983050847459</v>
      </c>
      <c r="W13" s="68">
        <f t="shared" ca="1" si="4"/>
        <v>0.2</v>
      </c>
    </row>
    <row r="14" spans="3:23" ht="12" x14ac:dyDescent="0.25">
      <c r="C14" s="407" t="s">
        <v>217</v>
      </c>
      <c r="D14" s="408">
        <f t="shared" ref="D14:J14" ca="1" si="5">SUM(D11:D12)</f>
        <v>300</v>
      </c>
      <c r="E14" s="408">
        <f t="shared" ca="1" si="5"/>
        <v>253</v>
      </c>
      <c r="F14" s="407">
        <f t="shared" ca="1" si="5"/>
        <v>110</v>
      </c>
      <c r="G14" s="407">
        <f t="shared" ca="1" si="5"/>
        <v>121</v>
      </c>
      <c r="H14" s="407">
        <f t="shared" ca="1" si="5"/>
        <v>110</v>
      </c>
      <c r="I14" s="408">
        <f t="shared" ca="1" si="5"/>
        <v>121</v>
      </c>
      <c r="J14" s="408">
        <f t="shared" ca="1" si="5"/>
        <v>50</v>
      </c>
      <c r="K14" s="408">
        <f t="shared" ref="K14:U14" ca="1" si="6">SUM(K11:K12)</f>
        <v>57</v>
      </c>
      <c r="L14" s="408">
        <f t="shared" ca="1" si="6"/>
        <v>80</v>
      </c>
      <c r="M14" s="408">
        <f t="shared" ca="1" si="6"/>
        <v>60</v>
      </c>
      <c r="N14" s="408">
        <f t="shared" ca="1" si="6"/>
        <v>76</v>
      </c>
      <c r="O14" s="408">
        <f t="shared" ca="1" si="6"/>
        <v>80</v>
      </c>
      <c r="P14" s="408">
        <f t="shared" ref="P14:R14" ca="1" si="7">SUM(P11:P12)</f>
        <v>106</v>
      </c>
      <c r="Q14" s="408">
        <f t="shared" ca="1" si="7"/>
        <v>50</v>
      </c>
      <c r="R14" s="408">
        <f t="shared" ca="1" si="7"/>
        <v>67</v>
      </c>
      <c r="S14" s="408">
        <f t="shared" ref="S14" ca="1" si="8">SUM(S11:S12)</f>
        <v>52</v>
      </c>
      <c r="T14" s="408">
        <f t="shared" ref="T14" ca="1" si="9">SUM(T11:T12)</f>
        <v>93</v>
      </c>
      <c r="U14" s="408">
        <f t="shared" ca="1" si="6"/>
        <v>90</v>
      </c>
      <c r="V14" s="408">
        <f t="shared" ref="V14:W14" ca="1" si="10">SUM(V11:V12)</f>
        <v>59</v>
      </c>
      <c r="W14" s="408">
        <f t="shared" ca="1" si="10"/>
        <v>15</v>
      </c>
    </row>
    <row r="15" spans="3:23" ht="12" x14ac:dyDescent="0.25">
      <c r="C15" s="33"/>
      <c r="D15" s="63"/>
      <c r="E15" s="63"/>
      <c r="F15" s="54"/>
      <c r="G15" s="54"/>
      <c r="H15" s="54"/>
      <c r="I15" s="54"/>
    </row>
    <row r="16" spans="3:23" x14ac:dyDescent="0.2">
      <c r="C16" s="33" t="s">
        <v>418</v>
      </c>
      <c r="D16" s="209">
        <v>0.5</v>
      </c>
      <c r="E16" s="208">
        <f ca="1">D16</f>
        <v>0.5</v>
      </c>
      <c r="F16" s="208">
        <f t="shared" ref="F16:M16" ca="1" si="11">E16</f>
        <v>0.5</v>
      </c>
      <c r="G16" s="208">
        <f t="shared" ca="1" si="11"/>
        <v>0.5</v>
      </c>
      <c r="H16" s="208">
        <f t="shared" ca="1" si="11"/>
        <v>0.5</v>
      </c>
      <c r="I16" s="208">
        <f t="shared" ca="1" si="11"/>
        <v>0.5</v>
      </c>
      <c r="J16" s="208">
        <f t="shared" ca="1" si="11"/>
        <v>0.5</v>
      </c>
      <c r="K16" s="208">
        <f t="shared" ca="1" si="11"/>
        <v>0.5</v>
      </c>
      <c r="L16" s="208">
        <f t="shared" ca="1" si="11"/>
        <v>0.5</v>
      </c>
      <c r="M16" s="208">
        <f t="shared" ca="1" si="11"/>
        <v>0.5</v>
      </c>
      <c r="N16" s="208">
        <f ca="1">L16</f>
        <v>0.5</v>
      </c>
      <c r="O16" s="208">
        <f ca="1">M16</f>
        <v>0.5</v>
      </c>
      <c r="P16" s="208">
        <f ca="1">L16</f>
        <v>0.5</v>
      </c>
      <c r="Q16" s="208">
        <f ca="1">L16</f>
        <v>0.5</v>
      </c>
      <c r="R16" s="208">
        <f ca="1">L16</f>
        <v>0.5</v>
      </c>
      <c r="S16" s="208">
        <f ca="1">M16</f>
        <v>0.5</v>
      </c>
      <c r="T16" s="208">
        <f ca="1">L16</f>
        <v>0.5</v>
      </c>
      <c r="U16" s="208">
        <f ca="1">M16</f>
        <v>0.5</v>
      </c>
      <c r="V16" s="208">
        <f ca="1">N16</f>
        <v>0.5</v>
      </c>
      <c r="W16" s="208">
        <f ca="1">O16</f>
        <v>0.5</v>
      </c>
    </row>
    <row r="17" spans="3:9" ht="12" x14ac:dyDescent="0.25">
      <c r="C17" s="54"/>
      <c r="D17" s="54"/>
      <c r="E17" s="54"/>
      <c r="F17" s="54"/>
      <c r="G17" s="54"/>
      <c r="H17" s="54"/>
      <c r="I17" s="54"/>
    </row>
    <row r="18" spans="3:9" ht="12" x14ac:dyDescent="0.25">
      <c r="C18" s="54"/>
      <c r="D18" s="54"/>
      <c r="E18" s="54"/>
      <c r="F18" s="54"/>
      <c r="G18" s="54"/>
      <c r="H18" s="54"/>
      <c r="I18" s="54"/>
    </row>
    <row r="42" spans="4:4" ht="12" x14ac:dyDescent="0.25">
      <c r="D42" s="54" t="s">
        <v>132</v>
      </c>
    </row>
    <row r="43" spans="4:4" x14ac:dyDescent="0.2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 x14ac:dyDescent="0.25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18.754716981132077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18.657894736842106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 x14ac:dyDescent="0.25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18.754716981132077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18.657894736842106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 x14ac:dyDescent="0.25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18.716981132075471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18.605263157894736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 x14ac:dyDescent="0.25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18.716981132075471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18.605263157894736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(54)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 x14ac:dyDescent="0.25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18.444444444444443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18.457142857142856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13.5</v>
      </c>
      <c r="V16" s="505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(54)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 x14ac:dyDescent="0.25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18.444444444444443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18.457142857142856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13.5</v>
      </c>
      <c r="V16" s="505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(55)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18.399999999999999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18.361111111111111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14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3.8" x14ac:dyDescent="0.25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3.8" x14ac:dyDescent="0.25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3.8" x14ac:dyDescent="0.25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3.8" x14ac:dyDescent="0.25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3.8" x14ac:dyDescent="0.25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3.8" x14ac:dyDescent="0.25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3.8" x14ac:dyDescent="0.25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(55)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18.327272727272728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18.25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14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3.8" x14ac:dyDescent="0.25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3.8" x14ac:dyDescent="0.25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3.8" x14ac:dyDescent="0.25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3.8" x14ac:dyDescent="0.25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3.8" x14ac:dyDescent="0.25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3.8" x14ac:dyDescent="0.25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3.8" x14ac:dyDescent="0.25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3.8" x14ac:dyDescent="0.25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3.8" x14ac:dyDescent="0.25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3.8" x14ac:dyDescent="0.25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3.8" x14ac:dyDescent="0.25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(56)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18.285714285714285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18.361111111111111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18.705882352941178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3.8" x14ac:dyDescent="0.25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3.8" x14ac:dyDescent="0.25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3.8" x14ac:dyDescent="0.25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3.8" x14ac:dyDescent="0.25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3.8" x14ac:dyDescent="0.25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3.8" x14ac:dyDescent="0.25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3.8" x14ac:dyDescent="0.25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3.8" x14ac:dyDescent="0.25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3.8" x14ac:dyDescent="0.25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3.8" x14ac:dyDescent="0.25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3.8" x14ac:dyDescent="0.25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3.8" x14ac:dyDescent="0.25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3.8" x14ac:dyDescent="0.25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3.8" x14ac:dyDescent="0.25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(56)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18.071428571428573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18.222222222222221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18.705882352941178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12.666666666666666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3.8" x14ac:dyDescent="0.25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3.8" x14ac:dyDescent="0.25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3.8" x14ac:dyDescent="0.25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3.8" x14ac:dyDescent="0.25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I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8671875" style="258" hidden="1" customWidth="1" outlineLevel="1"/>
    <col min="7" max="7" width="4.5546875" style="258" hidden="1" customWidth="1" outlineLevel="1"/>
    <col min="8" max="8" width="6.6640625" style="258" hidden="1" customWidth="1" outlineLevel="1"/>
    <col min="9" max="9" width="5.88671875" style="258" hidden="1" customWidth="1" outlineLevel="1"/>
    <col min="10" max="10" width="4.5546875" style="258" hidden="1" customWidth="1" outlineLevel="1"/>
    <col min="11" max="11" width="6.6640625" style="258" hidden="1" customWidth="1" outlineLevel="1"/>
    <col min="12" max="12" width="5.88671875" style="258" hidden="1" customWidth="1" outlineLevel="1"/>
    <col min="13" max="13" width="4.5546875" style="258" hidden="1" customWidth="1" outlineLevel="1"/>
    <col min="14" max="14" width="6.6640625" style="258" hidden="1" customWidth="1" outlineLevel="1"/>
    <col min="15" max="15" width="5.88671875" style="258" hidden="1" customWidth="1" outlineLevel="1"/>
    <col min="16" max="16" width="4.5546875" style="258" hidden="1" customWidth="1" outlineLevel="1"/>
    <col min="17" max="17" width="6.6640625" style="258" hidden="1" customWidth="1" outlineLevel="1"/>
    <col min="18" max="18" width="5.88671875" style="258" hidden="1" customWidth="1" outlineLevel="1"/>
    <col min="19" max="19" width="4.5546875" style="258" hidden="1" customWidth="1" outlineLevel="1"/>
    <col min="20" max="20" width="6.6640625" style="258" hidden="1" customWidth="1" outlineLevel="1"/>
    <col min="21" max="21" width="5.88671875" style="258" hidden="1" customWidth="1" outlineLevel="1"/>
    <col min="22" max="22" width="4.5546875" style="258" hidden="1" customWidth="1" outlineLevel="1"/>
    <col min="23" max="23" width="6.6640625" style="258" hidden="1" customWidth="1" outlineLevel="1"/>
    <col min="24" max="24" width="5.88671875" style="258" hidden="1" customWidth="1" outlineLevel="1"/>
    <col min="25" max="25" width="4.5546875" style="258" hidden="1" customWidth="1" outlineLevel="1"/>
    <col min="26" max="26" width="6.6640625" style="258" hidden="1" customWidth="1" outlineLevel="1"/>
    <col min="27" max="27" width="5.88671875" style="258" hidden="1" customWidth="1" outlineLevel="1"/>
    <col min="28" max="28" width="4.5546875" style="258" hidden="1" customWidth="1" outlineLevel="1"/>
    <col min="29" max="29" width="6.6640625" style="258" hidden="1" customWidth="1" outlineLevel="1"/>
    <col min="30" max="30" width="5.88671875" style="258" hidden="1" customWidth="1" outlineLevel="1"/>
    <col min="31" max="31" width="4.5546875" style="258" hidden="1" customWidth="1" outlineLevel="1"/>
    <col min="32" max="32" width="6.6640625" style="258" hidden="1" customWidth="1" outlineLevel="1"/>
    <col min="33" max="33" width="5.88671875" style="258" hidden="1" customWidth="1" outlineLevel="1"/>
    <col min="34" max="34" width="4.5546875" style="258" hidden="1" customWidth="1" outlineLevel="1"/>
    <col min="35" max="35" width="6.6640625" style="258" hidden="1" customWidth="1" outlineLevel="1"/>
    <col min="36" max="36" width="5.88671875" style="258" hidden="1" customWidth="1" outlineLevel="1"/>
    <col min="37" max="37" width="4.5546875" style="258" hidden="1" customWidth="1" outlineLevel="1"/>
    <col min="38" max="38" width="6.6640625" style="258" customWidth="1" collapsed="1"/>
    <col min="39" max="39" width="5.88671875" style="258" customWidth="1"/>
    <col min="40" max="40" width="4.5546875" style="258" customWidth="1"/>
    <col min="41" max="41" width="6.6640625" style="258" customWidth="1"/>
    <col min="42" max="42" width="5.88671875" style="258" customWidth="1"/>
    <col min="43" max="43" width="4.5546875" style="258" customWidth="1"/>
    <col min="44" max="44" width="6.6640625" style="258" customWidth="1"/>
    <col min="45" max="45" width="5.88671875" style="258" customWidth="1"/>
    <col min="46" max="46" width="4.5546875" style="258" customWidth="1"/>
    <col min="47" max="47" width="6.6640625" style="258" customWidth="1"/>
    <col min="48" max="48" width="5.88671875" style="258" customWidth="1"/>
    <col min="49" max="49" width="4.5546875" style="258" customWidth="1"/>
    <col min="50" max="50" width="6.6640625" style="258" customWidth="1"/>
    <col min="51" max="51" width="5.88671875" style="258" customWidth="1"/>
    <col min="52" max="52" width="4.5546875" style="258" customWidth="1"/>
    <col min="53" max="53" width="6.6640625" style="258" customWidth="1"/>
    <col min="54" max="54" width="5.88671875" style="258" customWidth="1"/>
    <col min="55" max="55" width="4.5546875" style="258" customWidth="1"/>
    <col min="56" max="56" width="6.6640625" style="258" customWidth="1"/>
    <col min="57" max="58" width="5.88671875" style="258" customWidth="1"/>
    <col min="59" max="59" width="6.6640625" style="258" customWidth="1"/>
    <col min="60" max="61" width="5.88671875" style="258" customWidth="1"/>
    <col min="62" max="62" width="6.6640625" style="258" customWidth="1"/>
    <col min="63" max="63" width="5.88671875" style="258" customWidth="1"/>
    <col min="64" max="64" width="4.5546875" style="258" customWidth="1"/>
    <col min="65" max="65" width="3.5546875" style="258" hidden="1" customWidth="1" outlineLevel="1"/>
    <col min="66" max="66" width="3.88671875" style="258" hidden="1" customWidth="1" outlineLevel="2"/>
    <col min="67" max="67" width="6.44140625" style="255" hidden="1" customWidth="1" outlineLevel="2"/>
    <col min="68" max="68" width="16.6640625" style="258" hidden="1" customWidth="1" outlineLevel="2"/>
    <col min="69" max="69" width="6.5546875" style="258" hidden="1" customWidth="1" outlineLevel="2"/>
    <col min="70" max="70" width="16.6640625" style="258" hidden="1" customWidth="1" outlineLevel="2"/>
    <col min="71" max="71" width="6.5546875" style="258" hidden="1" customWidth="1" outlineLevel="2"/>
    <col min="72" max="72" width="16.6640625" style="258" hidden="1" customWidth="1" outlineLevel="2"/>
    <col min="73" max="73" width="6.5546875" style="258" hidden="1" customWidth="1" outlineLevel="2"/>
    <col min="74" max="74" width="16.6640625" style="258" hidden="1" customWidth="1" outlineLevel="2"/>
    <col min="75" max="75" width="6.5546875" style="258" hidden="1" customWidth="1" outlineLevel="2"/>
    <col min="76" max="76" width="16.6640625" style="258" hidden="1" customWidth="1" outlineLevel="2"/>
    <col min="77" max="77" width="6.5546875" style="258" hidden="1" customWidth="1" outlineLevel="2"/>
    <col min="78" max="78" width="16.6640625" style="258" hidden="1" customWidth="1" outlineLevel="2"/>
    <col min="79" max="79" width="6.5546875" style="258" hidden="1" customWidth="1" outlineLevel="2"/>
    <col min="80" max="80" width="16.6640625" style="258" hidden="1" customWidth="1" outlineLevel="2"/>
    <col min="81" max="81" width="6.5546875" style="258" hidden="1" customWidth="1" outlineLevel="2"/>
    <col min="82" max="82" width="16.6640625" style="258" hidden="1" customWidth="1" outlineLevel="2"/>
    <col min="83" max="83" width="6.5546875" style="258" hidden="1" customWidth="1" outlineLevel="2"/>
    <col min="84" max="84" width="16.6640625" style="258" hidden="1" customWidth="1" outlineLevel="2"/>
    <col min="85" max="85" width="6.5546875" style="258" hidden="1" customWidth="1" outlineLevel="2"/>
    <col min="86" max="86" width="16.6640625" style="258" hidden="1" customWidth="1" outlineLevel="1" collapsed="1"/>
    <col min="87" max="87" width="9.109375" style="258" collapsed="1"/>
    <col min="88" max="16384" width="9.109375" style="258"/>
  </cols>
  <sheetData>
    <row r="1" spans="3:86" ht="18" x14ac:dyDescent="0.25">
      <c r="C1" s="233"/>
      <c r="D1" s="233" t="s">
        <v>339</v>
      </c>
    </row>
    <row r="4" spans="3:86" x14ac:dyDescent="0.25">
      <c r="C4" s="340"/>
      <c r="D4" s="340"/>
      <c r="E4" s="341"/>
      <c r="F4" s="341"/>
      <c r="G4" s="341"/>
      <c r="H4" s="341"/>
      <c r="I4" s="341"/>
      <c r="J4" s="341"/>
      <c r="K4" s="341"/>
    </row>
    <row r="5" spans="3:86" ht="27" customHeight="1" x14ac:dyDescent="0.25">
      <c r="C5" s="501" t="s">
        <v>142</v>
      </c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4"/>
      <c r="BK5" s="344"/>
      <c r="BP5" s="347" t="s">
        <v>487</v>
      </c>
      <c r="BQ5" s="347"/>
      <c r="BR5" s="347" t="s">
        <v>494</v>
      </c>
      <c r="BS5" s="347"/>
      <c r="BT5" s="347" t="s">
        <v>509</v>
      </c>
      <c r="BU5" s="347"/>
      <c r="BV5" s="347" t="s">
        <v>528</v>
      </c>
      <c r="BW5" s="347"/>
      <c r="BX5" s="347" t="s">
        <v>545</v>
      </c>
      <c r="BY5" s="347"/>
      <c r="BZ5" s="347" t="s">
        <v>563</v>
      </c>
      <c r="CA5" s="347"/>
      <c r="CB5" s="347" t="s">
        <v>575</v>
      </c>
      <c r="CC5" s="347"/>
      <c r="CD5" s="347" t="s">
        <v>596</v>
      </c>
      <c r="CE5" s="347"/>
      <c r="CF5" s="347" t="s">
        <v>603</v>
      </c>
      <c r="CG5" s="347"/>
      <c r="CH5" s="347" t="s">
        <v>611</v>
      </c>
    </row>
    <row r="6" spans="3:86" x14ac:dyDescent="0.25">
      <c r="BJ6" s="345"/>
      <c r="BK6" s="345"/>
    </row>
    <row r="7" spans="3:86" s="279" customFormat="1" x14ac:dyDescent="0.25">
      <c r="E7" s="498">
        <v>37621</v>
      </c>
      <c r="F7" s="499"/>
      <c r="G7" s="404"/>
      <c r="H7" s="498">
        <v>37986</v>
      </c>
      <c r="I7" s="499"/>
      <c r="J7" s="365"/>
      <c r="K7" s="498">
        <v>38352</v>
      </c>
      <c r="L7" s="499"/>
      <c r="M7" s="404"/>
      <c r="N7" s="498">
        <v>38717</v>
      </c>
      <c r="O7" s="499"/>
      <c r="P7" s="260"/>
      <c r="Q7" s="498">
        <v>39082</v>
      </c>
      <c r="R7" s="499"/>
      <c r="S7" s="260"/>
      <c r="T7" s="498" t="s">
        <v>349</v>
      </c>
      <c r="U7" s="499"/>
      <c r="V7" s="260"/>
      <c r="W7" s="498" t="s">
        <v>344</v>
      </c>
      <c r="X7" s="499"/>
      <c r="Y7" s="260"/>
      <c r="Z7" s="498">
        <v>40178</v>
      </c>
      <c r="AA7" s="499"/>
      <c r="AB7" s="260"/>
      <c r="AC7" s="498">
        <v>40543</v>
      </c>
      <c r="AD7" s="499"/>
      <c r="AE7" s="260"/>
      <c r="AF7" s="498">
        <v>40908</v>
      </c>
      <c r="AG7" s="499"/>
      <c r="AH7" s="260"/>
      <c r="AI7" s="498">
        <v>41274</v>
      </c>
      <c r="AJ7" s="499"/>
      <c r="AK7" s="260"/>
      <c r="AL7" s="498" t="str">
        <f ca="1">INDIRECT( BR7 )</f>
        <v>2013 Q4</v>
      </c>
      <c r="AM7" s="499"/>
      <c r="AN7" s="433"/>
      <c r="AO7" s="498" t="str">
        <f ca="1">INDIRECT( BT7 )</f>
        <v>2014 Q4</v>
      </c>
      <c r="AP7" s="499"/>
      <c r="AQ7" s="446"/>
      <c r="AR7" s="498" t="str">
        <f ca="1">INDIRECT( BV7 )</f>
        <v>2015 Q4</v>
      </c>
      <c r="AS7" s="499"/>
      <c r="AT7" s="455"/>
      <c r="AU7" s="498" t="str">
        <f ca="1">INDIRECT( BX7 )</f>
        <v>2016 Q4</v>
      </c>
      <c r="AV7" s="499"/>
      <c r="AW7" s="481"/>
      <c r="AX7" s="498" t="str">
        <f ca="1">INDIRECT( BZ7 )</f>
        <v>2017 Q4</v>
      </c>
      <c r="AY7" s="499"/>
      <c r="AZ7" s="481"/>
      <c r="BA7" s="498" t="str">
        <f ca="1">INDIRECT( CB7 )</f>
        <v>2018 Q4</v>
      </c>
      <c r="BB7" s="499"/>
      <c r="BC7" s="485"/>
      <c r="BD7" s="498" t="str">
        <f ca="1">INDIRECT( CD7 )</f>
        <v>2019 Q4</v>
      </c>
      <c r="BE7" s="499"/>
      <c r="BF7" s="493"/>
      <c r="BG7" s="498" t="str">
        <f ca="1">INDIRECT( CF7 )</f>
        <v>2020 Q4</v>
      </c>
      <c r="BH7" s="499"/>
      <c r="BI7" s="493"/>
      <c r="BJ7" s="500" t="str">
        <f ca="1">INDIRECT( CH7 )</f>
        <v>2021 Q1</v>
      </c>
      <c r="BK7" s="500"/>
      <c r="BO7" s="353" t="s">
        <v>491</v>
      </c>
      <c r="BP7" s="258" t="str">
        <f>BP$5 &amp; "!" &amp;$BO7</f>
        <v>'Credit_2012Q4'!b6</v>
      </c>
      <c r="BR7" s="258" t="str">
        <f>BR$5 &amp; "!" &amp;$BO7</f>
        <v>'Credit_2013Q4'!b6</v>
      </c>
      <c r="BT7" s="258" t="str">
        <f>BT$5 &amp; "!" &amp;$BO7</f>
        <v>'Credit_2014Q4'!b6</v>
      </c>
      <c r="BV7" s="258" t="str">
        <f>BV$5 &amp; "!" &amp;$BO7</f>
        <v>'Credit_2015Q4'!b6</v>
      </c>
      <c r="BX7" s="258" t="str">
        <f>BX$5 &amp; "!" &amp;$BO7</f>
        <v>'Credit_2016Q4'!b6</v>
      </c>
      <c r="BZ7" s="258" t="str">
        <f>BZ$5 &amp; "!" &amp;$BO7</f>
        <v>'Credit_2017Q4'!b6</v>
      </c>
      <c r="CB7" s="258" t="str">
        <f>CB$5 &amp; "!" &amp;$BO7</f>
        <v>'Credit_2018Q4'!b6</v>
      </c>
      <c r="CD7" s="258" t="str">
        <f>CD$5 &amp; "!" &amp;$BO7</f>
        <v>'Credit_2019Q4'!b6</v>
      </c>
      <c r="CF7" s="258" t="str">
        <f ca="1">CF$5 &amp; "!" &amp;$BO7</f>
        <v>'Credit_2020Q4'!b6</v>
      </c>
      <c r="CH7" s="258" t="str">
        <f ca="1">CH$5 &amp; "!" &amp;$BO7</f>
        <v>'Credit_2021Q1'!b6</v>
      </c>
    </row>
    <row r="8" spans="3:86" s="279" customFormat="1" x14ac:dyDescent="0.25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46"/>
      <c r="BG8" s="378" t="s">
        <v>81</v>
      </c>
      <c r="BH8" s="346" t="s">
        <v>82</v>
      </c>
      <c r="BI8" s="346"/>
      <c r="BJ8" s="379" t="s">
        <v>81</v>
      </c>
      <c r="BK8" s="380" t="s">
        <v>82</v>
      </c>
      <c r="BO8" s="346"/>
    </row>
    <row r="9" spans="3:86" s="279" customFormat="1" x14ac:dyDescent="0.25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46"/>
      <c r="BG9" s="378"/>
      <c r="BH9" s="346"/>
      <c r="BI9" s="346"/>
      <c r="BJ9" s="379"/>
      <c r="BK9" s="380"/>
      <c r="BO9" s="346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</row>
    <row r="10" spans="3:86" x14ac:dyDescent="0.25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83"/>
      <c r="BG10" s="383"/>
      <c r="BH10" s="383"/>
      <c r="BI10" s="383"/>
      <c r="BJ10" s="384"/>
      <c r="BK10" s="384"/>
    </row>
    <row r="11" spans="3:86" x14ac:dyDescent="0.25">
      <c r="C11" s="350"/>
      <c r="D11" s="350" t="s">
        <v>138</v>
      </c>
      <c r="E11" s="385">
        <v>6</v>
      </c>
      <c r="F11" s="369">
        <f t="shared" ref="F11:F16" ca="1" si="0">E11/$E$17</f>
        <v>0.1875</v>
      </c>
      <c r="G11" s="351"/>
      <c r="H11" s="385">
        <v>6</v>
      </c>
      <c r="I11" s="369">
        <f t="shared" ref="I11:I16" ca="1" si="1">H11/$H$17</f>
        <v>0.16666666666666666</v>
      </c>
      <c r="J11" s="351"/>
      <c r="K11" s="385">
        <v>7</v>
      </c>
      <c r="L11" s="369">
        <f t="shared" ref="L11:L16" ca="1" si="2">K11/$K$17</f>
        <v>0.19444444444444445</v>
      </c>
      <c r="M11" s="351"/>
      <c r="N11" s="385">
        <v>7</v>
      </c>
      <c r="O11" s="369">
        <f t="shared" ref="O11:O16" si="3">N11/$N$17</f>
        <v>0.19444444444444445</v>
      </c>
      <c r="P11" s="369"/>
      <c r="Q11" s="385">
        <v>6</v>
      </c>
      <c r="R11" s="369">
        <f t="shared" ref="R11:R16" si="4">Q11/$Q$17</f>
        <v>0.1875</v>
      </c>
      <c r="S11" s="369"/>
      <c r="T11" s="385">
        <v>5</v>
      </c>
      <c r="U11" s="369">
        <f t="shared" ref="U11:U16" si="5">T11/$T$17</f>
        <v>0.13157894736842105</v>
      </c>
      <c r="V11" s="369"/>
      <c r="W11" s="293">
        <v>3</v>
      </c>
      <c r="X11" s="394">
        <f t="shared" ref="X11:X16" si="6">W11/$W$17</f>
        <v>7.6923076923076927E-2</v>
      </c>
      <c r="Y11" s="369"/>
      <c r="Z11" s="293">
        <v>3</v>
      </c>
      <c r="AA11" s="394">
        <f t="shared" ref="AA11:AA16" si="7">Z11/Z$17</f>
        <v>7.3170731707317069E-2</v>
      </c>
      <c r="AB11" s="369"/>
      <c r="AC11" s="293">
        <f ca="1">Credit_2010Q4!$AD8</f>
        <v>3</v>
      </c>
      <c r="AD11" s="394">
        <f t="shared" ref="AD11:AD16" ca="1" si="8">AC11/AC$17</f>
        <v>8.5714285714285715E-2</v>
      </c>
      <c r="AE11" s="369"/>
      <c r="AF11" s="293">
        <f ca="1">Credit_2011Q4!$AD8</f>
        <v>3</v>
      </c>
      <c r="AG11" s="394">
        <f t="shared" ref="AG11:AG16" ca="1" si="9">AF11/AF$17</f>
        <v>8.1081081081081086E-2</v>
      </c>
      <c r="AH11" s="369"/>
      <c r="AI11" s="293">
        <f t="shared" ref="AI11:AI16" ca="1" si="10">INDIRECT( BP11 &amp; $BN11 )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BR11 &amp; $BN11 )</f>
        <v>1</v>
      </c>
      <c r="AM11" s="394">
        <f t="shared" ref="AM11:AM16" ca="1" si="13">AL11/AL$17</f>
        <v>2.8571428571428571E-2</v>
      </c>
      <c r="AN11" s="369"/>
      <c r="AO11" s="293">
        <f ca="1">INDIRECT( BT11 &amp; $BN11 )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BV11 &amp; $BN11 )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BX11 &amp; $BN11 )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BZ11 &amp; $BN11 )</f>
        <v>2</v>
      </c>
      <c r="AY11" s="394">
        <f t="shared" ref="AY11:AY16" ca="1" si="20">AX11/AX$17</f>
        <v>5.7142857142857141E-2</v>
      </c>
      <c r="AZ11" s="369"/>
      <c r="BA11" s="293">
        <f ca="1">INDIRECT( CB11 &amp; $BN11 )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CD11 &amp; $BN11 )</f>
        <v>1</v>
      </c>
      <c r="BE11" s="394">
        <f t="shared" ref="BE11:BE16" ca="1" si="23">BD11/BD$17</f>
        <v>2.8571428571428571E-2</v>
      </c>
      <c r="BF11" s="394"/>
      <c r="BG11" s="293">
        <f t="shared" ref="BG11:BG16" ca="1" si="24">INDIRECT( CF11 &amp; $BN11 )</f>
        <v>1</v>
      </c>
      <c r="BH11" s="394">
        <f t="shared" ref="BH11:BH16" ca="1" si="25">BG11/BG$17</f>
        <v>2.9411764705882353E-2</v>
      </c>
      <c r="BI11" s="394"/>
      <c r="BJ11" s="386">
        <f t="shared" ref="BJ11:BJ16" ca="1" si="26">INDIRECT( CH11 &amp; $BN11 )</f>
        <v>1</v>
      </c>
      <c r="BK11" s="398">
        <f t="shared" ref="BK11:BK16" ca="1" si="27">BJ11/BJ$17</f>
        <v>2.8571428571428571E-2</v>
      </c>
      <c r="BN11" s="352">
        <v>8</v>
      </c>
      <c r="BO11" s="353" t="s">
        <v>488</v>
      </c>
      <c r="BP11" s="258" t="str">
        <f t="shared" ref="BP11:BP16" si="28">BP$5 &amp; "!" &amp;$BO11</f>
        <v>'Credit_2012Q4'!o</v>
      </c>
      <c r="BR11" s="258" t="str">
        <f t="shared" ref="BR11:BR16" si="29">BR$5 &amp; "!" &amp;$BO11</f>
        <v>'Credit_2013Q4'!o</v>
      </c>
      <c r="BT11" s="258" t="str">
        <f t="shared" ref="BT11:CH16" ca="1" si="30">BT$5 &amp; "!" &amp;$BO11</f>
        <v>'Credit_2014Q4'!o</v>
      </c>
      <c r="BV11" s="258" t="str">
        <f t="shared" ca="1" si="30"/>
        <v>'Credit_2015Q4'!o</v>
      </c>
      <c r="BX11" s="258" t="str">
        <f t="shared" ca="1" si="30"/>
        <v>'Credit_2016Q4'!o</v>
      </c>
      <c r="BZ11" s="258" t="str">
        <f t="shared" ca="1" si="30"/>
        <v>'Credit_2017Q4'!o</v>
      </c>
      <c r="CB11" s="258" t="str">
        <f t="shared" ca="1" si="30"/>
        <v>'Credit_2018Q4'!o</v>
      </c>
      <c r="CD11" s="258" t="str">
        <f t="shared" ca="1" si="30"/>
        <v>'Credit_2019Q4'!o</v>
      </c>
      <c r="CF11" s="258" t="str">
        <f t="shared" ca="1" si="30"/>
        <v>'Credit_2020Q4'!o</v>
      </c>
      <c r="CH11" s="258" t="str">
        <f t="shared" ca="1" si="30"/>
        <v>'Credit_2021Q1'!o</v>
      </c>
    </row>
    <row r="12" spans="3:86" x14ac:dyDescent="0.25">
      <c r="C12" s="354"/>
      <c r="D12" s="354" t="s">
        <v>10</v>
      </c>
      <c r="E12" s="387">
        <v>7</v>
      </c>
      <c r="F12" s="370">
        <f t="shared" ca="1" si="0"/>
        <v>0.21875</v>
      </c>
      <c r="G12" s="355"/>
      <c r="H12" s="387">
        <v>5</v>
      </c>
      <c r="I12" s="370">
        <f t="shared" ca="1" si="1"/>
        <v>0.1388888888888889</v>
      </c>
      <c r="J12" s="355"/>
      <c r="K12" s="387">
        <v>4</v>
      </c>
      <c r="L12" s="370">
        <f t="shared" ca="1" si="2"/>
        <v>0.1111111111111111</v>
      </c>
      <c r="M12" s="355"/>
      <c r="N12" s="387">
        <v>3</v>
      </c>
      <c r="O12" s="370">
        <f t="shared" si="3"/>
        <v>8.3333333333333329E-2</v>
      </c>
      <c r="P12" s="370"/>
      <c r="Q12" s="387">
        <v>1</v>
      </c>
      <c r="R12" s="370">
        <f t="shared" si="4"/>
        <v>3.125E-2</v>
      </c>
      <c r="S12" s="370"/>
      <c r="T12" s="387">
        <v>2</v>
      </c>
      <c r="U12" s="370">
        <f t="shared" si="5"/>
        <v>5.2631578947368418E-2</v>
      </c>
      <c r="V12" s="370"/>
      <c r="W12" s="295">
        <v>4</v>
      </c>
      <c r="X12" s="395">
        <f t="shared" si="6"/>
        <v>0.10256410256410256</v>
      </c>
      <c r="Y12" s="370"/>
      <c r="Z12" s="295">
        <v>6</v>
      </c>
      <c r="AA12" s="395">
        <f t="shared" si="7"/>
        <v>0.14634146341463414</v>
      </c>
      <c r="AB12" s="370"/>
      <c r="AC12" s="295">
        <f ca="1">Credit_2010Q4!$AD9</f>
        <v>5</v>
      </c>
      <c r="AD12" s="395">
        <f t="shared" ca="1" si="8"/>
        <v>0.14285714285714285</v>
      </c>
      <c r="AE12" s="370"/>
      <c r="AF12" s="295">
        <f ca="1">Credit_2011Q4!$AD9</f>
        <v>5</v>
      </c>
      <c r="AG12" s="395">
        <f t="shared" ca="1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31">INDIRECT( BT12 &amp; $BN12 )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2">INDIRECT( CB12 &amp; $BN12 )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95"/>
      <c r="BG12" s="295">
        <f t="shared" ca="1" si="24"/>
        <v>11</v>
      </c>
      <c r="BH12" s="395">
        <f t="shared" ca="1" si="25"/>
        <v>0.3235294117647059</v>
      </c>
      <c r="BI12" s="395"/>
      <c r="BJ12" s="388">
        <f t="shared" ca="1" si="26"/>
        <v>10</v>
      </c>
      <c r="BK12" s="399">
        <f t="shared" ca="1" si="27"/>
        <v>0.2857142857142857</v>
      </c>
      <c r="BN12" s="258">
        <f>BN11+1</f>
        <v>9</v>
      </c>
      <c r="BO12" s="255" t="str">
        <f>BO11</f>
        <v>o</v>
      </c>
      <c r="BP12" s="258" t="str">
        <f t="shared" si="28"/>
        <v>'Credit_2012Q4'!o</v>
      </c>
      <c r="BR12" s="258" t="str">
        <f t="shared" si="29"/>
        <v>'Credit_2013Q4'!o</v>
      </c>
      <c r="BT12" s="258" t="str">
        <f t="shared" ca="1" si="30"/>
        <v>'Credit_2014Q4'!o</v>
      </c>
      <c r="BV12" s="258" t="str">
        <f t="shared" ca="1" si="30"/>
        <v>'Credit_2015Q4'!o</v>
      </c>
      <c r="BX12" s="258" t="str">
        <f t="shared" ca="1" si="30"/>
        <v>'Credit_2016Q4'!o</v>
      </c>
      <c r="BZ12" s="258" t="str">
        <f t="shared" ca="1" si="30"/>
        <v>'Credit_2017Q4'!o</v>
      </c>
      <c r="CB12" s="258" t="str">
        <f t="shared" ca="1" si="30"/>
        <v>'Credit_2018Q4'!o</v>
      </c>
      <c r="CD12" s="258" t="str">
        <f t="shared" ca="1" si="30"/>
        <v>'Credit_2019Q4'!o</v>
      </c>
      <c r="CF12" s="258" t="str">
        <f t="shared" ca="1" si="30"/>
        <v>'Credit_2020Q4'!o</v>
      </c>
      <c r="CH12" s="258" t="str">
        <f t="shared" ca="1" si="30"/>
        <v>'Credit_2021Q1'!o</v>
      </c>
    </row>
    <row r="13" spans="3:86" x14ac:dyDescent="0.25">
      <c r="C13" s="354"/>
      <c r="D13" s="354" t="s">
        <v>16</v>
      </c>
      <c r="E13" s="387">
        <v>3</v>
      </c>
      <c r="F13" s="370">
        <f t="shared" ca="1" si="0"/>
        <v>9.375E-2</v>
      </c>
      <c r="G13" s="355"/>
      <c r="H13" s="387">
        <v>6</v>
      </c>
      <c r="I13" s="370">
        <f t="shared" ca="1" si="1"/>
        <v>0.16666666666666666</v>
      </c>
      <c r="J13" s="355"/>
      <c r="K13" s="387">
        <v>7</v>
      </c>
      <c r="L13" s="370">
        <f t="shared" ca="1" si="2"/>
        <v>0.19444444444444445</v>
      </c>
      <c r="M13" s="355"/>
      <c r="N13" s="387">
        <v>8</v>
      </c>
      <c r="O13" s="370">
        <f t="shared" si="3"/>
        <v>0.22222222222222221</v>
      </c>
      <c r="P13" s="370"/>
      <c r="Q13" s="387">
        <v>7</v>
      </c>
      <c r="R13" s="370">
        <f t="shared" si="4"/>
        <v>0.21875</v>
      </c>
      <c r="S13" s="370"/>
      <c r="T13" s="387">
        <v>10</v>
      </c>
      <c r="U13" s="370">
        <f t="shared" si="5"/>
        <v>0.26315789473684209</v>
      </c>
      <c r="V13" s="370"/>
      <c r="W13" s="295">
        <v>9</v>
      </c>
      <c r="X13" s="395">
        <f t="shared" si="6"/>
        <v>0.23076923076923078</v>
      </c>
      <c r="Y13" s="370"/>
      <c r="Z13" s="295">
        <v>9</v>
      </c>
      <c r="AA13" s="395">
        <f t="shared" si="7"/>
        <v>0.21951219512195122</v>
      </c>
      <c r="AB13" s="370"/>
      <c r="AC13" s="295">
        <f ca="1">Credit_2010Q4!$AD10</f>
        <v>6</v>
      </c>
      <c r="AD13" s="395">
        <f t="shared" ca="1" si="8"/>
        <v>0.17142857142857143</v>
      </c>
      <c r="AE13" s="370"/>
      <c r="AF13" s="295">
        <f ca="1">Credit_2011Q4!$AD10</f>
        <v>7</v>
      </c>
      <c r="AG13" s="395">
        <f t="shared" ca="1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31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2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95"/>
      <c r="BG13" s="295">
        <f t="shared" ca="1" si="24"/>
        <v>10</v>
      </c>
      <c r="BH13" s="395">
        <f t="shared" ca="1" si="25"/>
        <v>0.29411764705882354</v>
      </c>
      <c r="BI13" s="395"/>
      <c r="BJ13" s="388">
        <f t="shared" ca="1" si="26"/>
        <v>12</v>
      </c>
      <c r="BK13" s="399">
        <f t="shared" ca="1" si="27"/>
        <v>0.34285714285714286</v>
      </c>
      <c r="BN13" s="258">
        <f>BN12+1</f>
        <v>10</v>
      </c>
      <c r="BO13" s="255" t="str">
        <f t="shared" ref="BO13:BO16" si="33">BO12</f>
        <v>o</v>
      </c>
      <c r="BP13" s="258" t="str">
        <f t="shared" si="28"/>
        <v>'Credit_2012Q4'!o</v>
      </c>
      <c r="BR13" s="258" t="str">
        <f t="shared" si="29"/>
        <v>'Credit_2013Q4'!o</v>
      </c>
      <c r="BT13" s="258" t="str">
        <f t="shared" ca="1" si="30"/>
        <v>'Credit_2014Q4'!o</v>
      </c>
      <c r="BV13" s="258" t="str">
        <f t="shared" ca="1" si="30"/>
        <v>'Credit_2015Q4'!o</v>
      </c>
      <c r="BX13" s="258" t="str">
        <f t="shared" ca="1" si="30"/>
        <v>'Credit_2016Q4'!o</v>
      </c>
      <c r="BZ13" s="258" t="str">
        <f t="shared" ca="1" si="30"/>
        <v>'Credit_2017Q4'!o</v>
      </c>
      <c r="CB13" s="258" t="str">
        <f t="shared" ca="1" si="30"/>
        <v>'Credit_2018Q4'!o</v>
      </c>
      <c r="CD13" s="258" t="str">
        <f t="shared" ca="1" si="30"/>
        <v>'Credit_2019Q4'!o</v>
      </c>
      <c r="CF13" s="258" t="str">
        <f t="shared" ca="1" si="30"/>
        <v>'Credit_2020Q4'!o</v>
      </c>
      <c r="CH13" s="258" t="str">
        <f t="shared" ca="1" si="30"/>
        <v>'Credit_2021Q1'!o</v>
      </c>
    </row>
    <row r="14" spans="3:86" x14ac:dyDescent="0.25">
      <c r="C14" s="354"/>
      <c r="D14" s="354" t="s">
        <v>28</v>
      </c>
      <c r="E14" s="387">
        <v>6</v>
      </c>
      <c r="F14" s="370">
        <f t="shared" ca="1" si="0"/>
        <v>0.1875</v>
      </c>
      <c r="G14" s="355"/>
      <c r="H14" s="387">
        <v>6</v>
      </c>
      <c r="I14" s="370">
        <f t="shared" ca="1" si="1"/>
        <v>0.16666666666666666</v>
      </c>
      <c r="J14" s="355"/>
      <c r="K14" s="387">
        <v>8</v>
      </c>
      <c r="L14" s="370">
        <f t="shared" ca="1" si="2"/>
        <v>0.22222222222222221</v>
      </c>
      <c r="M14" s="355"/>
      <c r="N14" s="387">
        <v>9</v>
      </c>
      <c r="O14" s="370">
        <f t="shared" si="3"/>
        <v>0.25</v>
      </c>
      <c r="P14" s="370"/>
      <c r="Q14" s="387">
        <v>9</v>
      </c>
      <c r="R14" s="370">
        <f t="shared" si="4"/>
        <v>0.28125</v>
      </c>
      <c r="S14" s="370"/>
      <c r="T14" s="387">
        <v>8</v>
      </c>
      <c r="U14" s="370">
        <f t="shared" si="5"/>
        <v>0.21052631578947367</v>
      </c>
      <c r="V14" s="370"/>
      <c r="W14" s="387">
        <v>9</v>
      </c>
      <c r="X14" s="395">
        <f t="shared" si="6"/>
        <v>0.23076923076923078</v>
      </c>
      <c r="Y14" s="370"/>
      <c r="Z14" s="387">
        <v>11</v>
      </c>
      <c r="AA14" s="395">
        <f t="shared" si="7"/>
        <v>0.26829268292682928</v>
      </c>
      <c r="AB14" s="370"/>
      <c r="AC14" s="387">
        <f ca="1">Credit_2010Q4!$AD11</f>
        <v>11</v>
      </c>
      <c r="AD14" s="395">
        <f t="shared" ca="1" si="8"/>
        <v>0.31428571428571428</v>
      </c>
      <c r="AE14" s="370"/>
      <c r="AF14" s="387">
        <f ca="1">Credit_2011Q4!$AD11</f>
        <v>13</v>
      </c>
      <c r="AG14" s="395">
        <f t="shared" ca="1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31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2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95"/>
      <c r="BG14" s="387">
        <f t="shared" ca="1" si="24"/>
        <v>7</v>
      </c>
      <c r="BH14" s="395">
        <f t="shared" ca="1" si="25"/>
        <v>0.20588235294117646</v>
      </c>
      <c r="BI14" s="395"/>
      <c r="BJ14" s="388">
        <f t="shared" ca="1" si="26"/>
        <v>7</v>
      </c>
      <c r="BK14" s="399">
        <f t="shared" ca="1" si="27"/>
        <v>0.2</v>
      </c>
      <c r="BN14" s="258">
        <f>BN13+1</f>
        <v>11</v>
      </c>
      <c r="BO14" s="255" t="str">
        <f t="shared" si="33"/>
        <v>o</v>
      </c>
      <c r="BP14" s="258" t="str">
        <f t="shared" si="28"/>
        <v>'Credit_2012Q4'!o</v>
      </c>
      <c r="BR14" s="258" t="str">
        <f t="shared" si="29"/>
        <v>'Credit_2013Q4'!o</v>
      </c>
      <c r="BT14" s="258" t="str">
        <f t="shared" ca="1" si="30"/>
        <v>'Credit_2014Q4'!o</v>
      </c>
      <c r="BV14" s="258" t="str">
        <f t="shared" ca="1" si="30"/>
        <v>'Credit_2015Q4'!o</v>
      </c>
      <c r="BX14" s="258" t="str">
        <f t="shared" ca="1" si="30"/>
        <v>'Credit_2016Q4'!o</v>
      </c>
      <c r="BZ14" s="258" t="str">
        <f t="shared" ca="1" si="30"/>
        <v>'Credit_2017Q4'!o</v>
      </c>
      <c r="CB14" s="258" t="str">
        <f t="shared" ca="1" si="30"/>
        <v>'Credit_2018Q4'!o</v>
      </c>
      <c r="CD14" s="258" t="str">
        <f t="shared" ca="1" si="30"/>
        <v>'Credit_2019Q4'!o</v>
      </c>
      <c r="CF14" s="258" t="str">
        <f t="shared" ca="1" si="30"/>
        <v>'Credit_2020Q4'!o</v>
      </c>
      <c r="CH14" s="258" t="str">
        <f t="shared" ca="1" si="30"/>
        <v>'Credit_2021Q1'!o</v>
      </c>
    </row>
    <row r="15" spans="3:86" x14ac:dyDescent="0.25">
      <c r="C15" s="354"/>
      <c r="D15" s="354" t="s">
        <v>49</v>
      </c>
      <c r="E15" s="387">
        <v>4</v>
      </c>
      <c r="F15" s="370">
        <f t="shared" ca="1" si="0"/>
        <v>0.125</v>
      </c>
      <c r="G15" s="355"/>
      <c r="H15" s="387">
        <v>5</v>
      </c>
      <c r="I15" s="370">
        <f t="shared" ca="1" si="1"/>
        <v>0.1388888888888889</v>
      </c>
      <c r="J15" s="355"/>
      <c r="K15" s="387">
        <v>5</v>
      </c>
      <c r="L15" s="370">
        <f t="shared" ca="1" si="2"/>
        <v>0.1388888888888889</v>
      </c>
      <c r="M15" s="355"/>
      <c r="N15" s="387">
        <v>3</v>
      </c>
      <c r="O15" s="370">
        <f t="shared" si="3"/>
        <v>8.3333333333333329E-2</v>
      </c>
      <c r="P15" s="370"/>
      <c r="Q15" s="387">
        <v>3</v>
      </c>
      <c r="R15" s="370">
        <f t="shared" si="4"/>
        <v>9.375E-2</v>
      </c>
      <c r="S15" s="370"/>
      <c r="T15" s="387">
        <v>7</v>
      </c>
      <c r="U15" s="370">
        <f t="shared" si="5"/>
        <v>0.18421052631578946</v>
      </c>
      <c r="V15" s="370"/>
      <c r="W15" s="387">
        <v>9</v>
      </c>
      <c r="X15" s="395">
        <f t="shared" si="6"/>
        <v>0.23076923076923078</v>
      </c>
      <c r="Y15" s="370"/>
      <c r="Z15" s="387">
        <v>8</v>
      </c>
      <c r="AA15" s="395">
        <f t="shared" si="7"/>
        <v>0.1951219512195122</v>
      </c>
      <c r="AB15" s="370"/>
      <c r="AC15" s="387">
        <f ca="1">Credit_2010Q4!$AD12</f>
        <v>6</v>
      </c>
      <c r="AD15" s="395">
        <f t="shared" ca="1" si="8"/>
        <v>0.17142857142857143</v>
      </c>
      <c r="AE15" s="370"/>
      <c r="AF15" s="387">
        <f ca="1">Credit_2011Q4!$AD12</f>
        <v>5</v>
      </c>
      <c r="AG15" s="395">
        <f t="shared" ca="1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31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2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95"/>
      <c r="BG15" s="387">
        <f t="shared" ca="1" si="24"/>
        <v>2</v>
      </c>
      <c r="BH15" s="395">
        <f t="shared" ca="1" si="25"/>
        <v>5.8823529411764705E-2</v>
      </c>
      <c r="BI15" s="395"/>
      <c r="BJ15" s="388">
        <f t="shared" ca="1" si="26"/>
        <v>2</v>
      </c>
      <c r="BK15" s="399">
        <f t="shared" ca="1" si="27"/>
        <v>5.7142857142857141E-2</v>
      </c>
      <c r="BN15" s="258">
        <f>BN14+1</f>
        <v>12</v>
      </c>
      <c r="BO15" s="255" t="str">
        <f t="shared" si="33"/>
        <v>o</v>
      </c>
      <c r="BP15" s="258" t="str">
        <f t="shared" si="28"/>
        <v>'Credit_2012Q4'!o</v>
      </c>
      <c r="BR15" s="258" t="str">
        <f t="shared" si="29"/>
        <v>'Credit_2013Q4'!o</v>
      </c>
      <c r="BT15" s="258" t="str">
        <f t="shared" ca="1" si="30"/>
        <v>'Credit_2014Q4'!o</v>
      </c>
      <c r="BV15" s="258" t="str">
        <f t="shared" ca="1" si="30"/>
        <v>'Credit_2015Q4'!o</v>
      </c>
      <c r="BX15" s="258" t="str">
        <f t="shared" ca="1" si="30"/>
        <v>'Credit_2016Q4'!o</v>
      </c>
      <c r="BZ15" s="258" t="str">
        <f t="shared" ca="1" si="30"/>
        <v>'Credit_2017Q4'!o</v>
      </c>
      <c r="CB15" s="258" t="str">
        <f t="shared" ca="1" si="30"/>
        <v>'Credit_2018Q4'!o</v>
      </c>
      <c r="CD15" s="258" t="str">
        <f t="shared" ca="1" si="30"/>
        <v>'Credit_2019Q4'!o</v>
      </c>
      <c r="CF15" s="258" t="str">
        <f t="shared" ca="1" si="30"/>
        <v>'Credit_2020Q4'!o</v>
      </c>
      <c r="CH15" s="258" t="str">
        <f t="shared" ca="1" si="30"/>
        <v>'Credit_2021Q1'!o</v>
      </c>
    </row>
    <row r="16" spans="3:86" x14ac:dyDescent="0.25">
      <c r="C16" s="356"/>
      <c r="D16" s="356" t="s">
        <v>79</v>
      </c>
      <c r="E16" s="389">
        <v>6</v>
      </c>
      <c r="F16" s="371">
        <f t="shared" ca="1" si="0"/>
        <v>0.1875</v>
      </c>
      <c r="G16" s="357"/>
      <c r="H16" s="389">
        <v>8</v>
      </c>
      <c r="I16" s="371">
        <f t="shared" ca="1" si="1"/>
        <v>0.22222222222222221</v>
      </c>
      <c r="J16" s="358"/>
      <c r="K16" s="389">
        <v>5</v>
      </c>
      <c r="L16" s="371">
        <f t="shared" ca="1" si="2"/>
        <v>0.1388888888888889</v>
      </c>
      <c r="M16" s="357"/>
      <c r="N16" s="389">
        <v>6</v>
      </c>
      <c r="O16" s="371">
        <f t="shared" si="3"/>
        <v>0.16666666666666666</v>
      </c>
      <c r="P16" s="371"/>
      <c r="Q16" s="389">
        <v>6</v>
      </c>
      <c r="R16" s="371">
        <f t="shared" si="4"/>
        <v>0.1875</v>
      </c>
      <c r="S16" s="371"/>
      <c r="T16" s="389">
        <v>6</v>
      </c>
      <c r="U16" s="393">
        <f t="shared" si="5"/>
        <v>0.15789473684210525</v>
      </c>
      <c r="V16" s="371"/>
      <c r="W16" s="389">
        <v>5</v>
      </c>
      <c r="X16" s="371">
        <f t="shared" si="6"/>
        <v>0.12820512820512819</v>
      </c>
      <c r="Y16" s="371"/>
      <c r="Z16" s="389">
        <v>4</v>
      </c>
      <c r="AA16" s="371">
        <f t="shared" si="7"/>
        <v>9.7560975609756101E-2</v>
      </c>
      <c r="AB16" s="371"/>
      <c r="AC16" s="389">
        <f ca="1">Credit_2010Q4!$AD13</f>
        <v>4</v>
      </c>
      <c r="AD16" s="371">
        <f t="shared" ca="1" si="8"/>
        <v>0.11428571428571428</v>
      </c>
      <c r="AE16" s="371"/>
      <c r="AF16" s="389">
        <f ca="1">Credit_2011Q4!$AD13</f>
        <v>4</v>
      </c>
      <c r="AG16" s="371">
        <f t="shared" ca="1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31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2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89">
        <f t="shared" ca="1" si="24"/>
        <v>3</v>
      </c>
      <c r="BH16" s="371">
        <f t="shared" ca="1" si="25"/>
        <v>8.8235294117647065E-2</v>
      </c>
      <c r="BI16" s="371"/>
      <c r="BJ16" s="390">
        <f t="shared" ca="1" si="26"/>
        <v>3</v>
      </c>
      <c r="BK16" s="400">
        <f t="shared" ca="1" si="27"/>
        <v>8.5714285714285715E-2</v>
      </c>
      <c r="BN16" s="258">
        <f>BN15+1</f>
        <v>13</v>
      </c>
      <c r="BO16" s="255" t="str">
        <f t="shared" si="33"/>
        <v>o</v>
      </c>
      <c r="BP16" s="258" t="str">
        <f t="shared" si="28"/>
        <v>'Credit_2012Q4'!o</v>
      </c>
      <c r="BR16" s="258" t="str">
        <f t="shared" si="29"/>
        <v>'Credit_2013Q4'!o</v>
      </c>
      <c r="BT16" s="258" t="str">
        <f t="shared" ca="1" si="30"/>
        <v>'Credit_2014Q4'!o</v>
      </c>
      <c r="BV16" s="258" t="str">
        <f t="shared" ca="1" si="30"/>
        <v>'Credit_2015Q4'!o</v>
      </c>
      <c r="BX16" s="258" t="str">
        <f t="shared" ca="1" si="30"/>
        <v>'Credit_2016Q4'!o</v>
      </c>
      <c r="BZ16" s="258" t="str">
        <f t="shared" ca="1" si="30"/>
        <v>'Credit_2017Q4'!o</v>
      </c>
      <c r="CB16" s="258" t="str">
        <f t="shared" ca="1" si="30"/>
        <v>'Credit_2018Q4'!o</v>
      </c>
      <c r="CD16" s="258" t="str">
        <f t="shared" ca="1" si="30"/>
        <v>'Credit_2019Q4'!o</v>
      </c>
      <c r="CF16" s="258" t="str">
        <f t="shared" ca="1" si="30"/>
        <v>'Credit_2020Q4'!o</v>
      </c>
      <c r="CH16" s="258" t="str">
        <f t="shared" ca="1" si="30"/>
        <v>'Credit_2021Q1'!o</v>
      </c>
    </row>
    <row r="17" spans="3:86" x14ac:dyDescent="0.25">
      <c r="C17" s="359"/>
      <c r="D17" s="359" t="s">
        <v>80</v>
      </c>
      <c r="E17" s="391">
        <f t="shared" ref="E17:AA17" ca="1" si="34">SUM(E11:E16)</f>
        <v>32</v>
      </c>
      <c r="F17" s="372">
        <f t="shared" ca="1" si="34"/>
        <v>1</v>
      </c>
      <c r="G17" s="360"/>
      <c r="H17" s="391">
        <f t="shared" ca="1" si="34"/>
        <v>36</v>
      </c>
      <c r="I17" s="372">
        <f t="shared" ca="1" si="34"/>
        <v>0.99999999999999989</v>
      </c>
      <c r="J17" s="360"/>
      <c r="K17" s="391">
        <f t="shared" ca="1" si="34"/>
        <v>36</v>
      </c>
      <c r="L17" s="372">
        <f t="shared" ca="1" si="34"/>
        <v>1</v>
      </c>
      <c r="M17" s="360"/>
      <c r="N17" s="391">
        <f>SUM(N11:N16)</f>
        <v>36</v>
      </c>
      <c r="O17" s="372">
        <f>SUM(O11:O16)</f>
        <v>1</v>
      </c>
      <c r="P17" s="372"/>
      <c r="Q17" s="391">
        <f>SUM(Q11:Q16)</f>
        <v>32</v>
      </c>
      <c r="R17" s="372">
        <f t="shared" ca="1" si="34"/>
        <v>1</v>
      </c>
      <c r="S17" s="372"/>
      <c r="T17" s="391">
        <f>SUM(T11:T16)</f>
        <v>38</v>
      </c>
      <c r="U17" s="372">
        <f t="shared" ca="1" si="34"/>
        <v>1</v>
      </c>
      <c r="V17" s="372"/>
      <c r="W17" s="391">
        <f>SUM(W11:W16)</f>
        <v>39</v>
      </c>
      <c r="X17" s="372">
        <f t="shared" ca="1" si="34"/>
        <v>1</v>
      </c>
      <c r="Y17" s="372"/>
      <c r="Z17" s="391">
        <f>SUM(Z11:Z16)</f>
        <v>41</v>
      </c>
      <c r="AA17" s="372">
        <f t="shared" ca="1" si="34"/>
        <v>0.99999999999999989</v>
      </c>
      <c r="AB17" s="372"/>
      <c r="AC17" s="391">
        <f t="shared" ref="AC17:AF17" ca="1" si="35">SUM(AC11:AC16)</f>
        <v>35</v>
      </c>
      <c r="AD17" s="372">
        <f t="shared" ca="1" si="35"/>
        <v>1</v>
      </c>
      <c r="AE17" s="372"/>
      <c r="AF17" s="391">
        <f t="shared" ca="1" si="35"/>
        <v>37</v>
      </c>
      <c r="AG17" s="372">
        <f t="shared" ref="AG17" ca="1" si="36">SUM(AG11:AG16)</f>
        <v>1</v>
      </c>
      <c r="AH17" s="372"/>
      <c r="AI17" s="391">
        <f ca="1">SUM(AI11:AI16)</f>
        <v>36</v>
      </c>
      <c r="AJ17" s="372">
        <f t="shared" ref="AJ17" ca="1" si="37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1">
        <f ca="1">SUM(BG11:BG16)</f>
        <v>34</v>
      </c>
      <c r="BH17" s="372">
        <f ca="1">SUM(BH11:BH16)</f>
        <v>1</v>
      </c>
      <c r="BI17" s="372"/>
      <c r="BJ17" s="392">
        <f ca="1">SUM(BJ11:BJ16)</f>
        <v>35</v>
      </c>
      <c r="BK17" s="401">
        <f ca="1">SUM(BK11:BK16)</f>
        <v>1</v>
      </c>
    </row>
    <row r="18" spans="3:86" x14ac:dyDescent="0.25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8"/>
      <c r="BH18" s="373"/>
      <c r="BI18" s="373"/>
      <c r="BJ18" s="379"/>
      <c r="BK18" s="402"/>
    </row>
    <row r="19" spans="3:86" x14ac:dyDescent="0.25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8"/>
      <c r="BH19" s="373"/>
      <c r="BI19" s="373"/>
      <c r="BJ19" s="379"/>
      <c r="BK19" s="402"/>
    </row>
    <row r="20" spans="3:86" x14ac:dyDescent="0.25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96"/>
      <c r="BG20" s="383"/>
      <c r="BH20" s="396"/>
      <c r="BI20" s="396"/>
      <c r="BJ20" s="384"/>
      <c r="BK20" s="403"/>
    </row>
    <row r="21" spans="3:86" x14ac:dyDescent="0.25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si="38">N21/$N$27</f>
        <v>9.0909090909090912E-2</v>
      </c>
      <c r="P21" s="369"/>
      <c r="Q21" s="385">
        <v>1</v>
      </c>
      <c r="R21" s="369">
        <f t="shared" ref="R21:R26" si="39">Q21/$Q$27</f>
        <v>4.3478260869565216E-2</v>
      </c>
      <c r="S21" s="369"/>
      <c r="T21" s="293">
        <v>1</v>
      </c>
      <c r="U21" s="369">
        <f t="shared" ref="U21:U26" si="40">T21/$T$27</f>
        <v>5.2631578947368418E-2</v>
      </c>
      <c r="V21" s="369"/>
      <c r="W21" s="385">
        <v>1</v>
      </c>
      <c r="X21" s="394">
        <f t="shared" ref="X21:X26" si="41">W21/$W$27</f>
        <v>5.2631578947368418E-2</v>
      </c>
      <c r="Y21" s="369"/>
      <c r="Z21" s="385">
        <v>2</v>
      </c>
      <c r="AA21" s="394">
        <f t="shared" ref="AA21:AA26" si="42">Z21/Z$27</f>
        <v>0.10526315789473684</v>
      </c>
      <c r="AB21" s="369"/>
      <c r="AC21" s="385">
        <f ca="1">Credit_2010Q4!$AD19</f>
        <v>1</v>
      </c>
      <c r="AD21" s="394">
        <f t="shared" ref="AD21:AD26" ca="1" si="43">AC21/AC$27</f>
        <v>0.05</v>
      </c>
      <c r="AE21" s="369"/>
      <c r="AF21" s="385">
        <f ca="1">Credit_2011Q4!$AD19</f>
        <v>1</v>
      </c>
      <c r="AG21" s="394">
        <f t="shared" ref="AG21:AG26" ca="1" si="44">AF21/AF$27</f>
        <v>5.2631578947368418E-2</v>
      </c>
      <c r="AH21" s="369"/>
      <c r="AI21" s="293">
        <f t="shared" ref="AI21:AI26" ca="1" si="45">INDIRECT( BP21 &amp; $BN21 )</f>
        <v>1</v>
      </c>
      <c r="AJ21" s="394">
        <f t="shared" ref="AJ21:AJ26" ca="1" si="46">AI21/AI$27</f>
        <v>5.8823529411764705E-2</v>
      </c>
      <c r="AK21" s="369"/>
      <c r="AL21" s="293">
        <f t="shared" ref="AL21:AL26" ca="1" si="47">INDIRECT( BR21 &amp; $BN21 )</f>
        <v>1</v>
      </c>
      <c r="AM21" s="394">
        <f t="shared" ref="AM21:AM26" ca="1" si="48">AL21/AL$27</f>
        <v>5.8823529411764705E-2</v>
      </c>
      <c r="AN21" s="369"/>
      <c r="AO21" s="293">
        <f ca="1">INDIRECT( BT21 &amp; $BN21 )</f>
        <v>1</v>
      </c>
      <c r="AP21" s="394">
        <f t="shared" ref="AP21:AP26" ca="1" si="49">AO21/AO$27</f>
        <v>7.6923076923076927E-2</v>
      </c>
      <c r="AQ21" s="369"/>
      <c r="AR21" s="293">
        <f t="shared" ref="AR21:AR26" ca="1" si="50">INDIRECT( BV21 &amp; $BN21 )</f>
        <v>1</v>
      </c>
      <c r="AS21" s="394">
        <f t="shared" ref="AS21:AS26" ca="1" si="51">AR21/AR$27</f>
        <v>7.6923076923076927E-2</v>
      </c>
      <c r="AT21" s="369"/>
      <c r="AU21" s="293">
        <f t="shared" ref="AU21:AU26" ca="1" si="52">INDIRECT( BX21 &amp; $BN21 )</f>
        <v>1</v>
      </c>
      <c r="AV21" s="394">
        <f t="shared" ref="AV21:AV26" ca="1" si="53">AU21/AU$27</f>
        <v>8.3333333333333329E-2</v>
      </c>
      <c r="AW21" s="369"/>
      <c r="AX21" s="293">
        <f t="shared" ref="AX21:AX26" ca="1" si="54">INDIRECT( BZ21 &amp; $BN21 )</f>
        <v>1</v>
      </c>
      <c r="AY21" s="394">
        <f t="shared" ref="AY21:AY26" ca="1" si="55">AX21/AX$27</f>
        <v>7.1428571428571425E-2</v>
      </c>
      <c r="AZ21" s="369"/>
      <c r="BA21" s="293">
        <f t="shared" ca="1" si="32"/>
        <v>2</v>
      </c>
      <c r="BB21" s="394">
        <f t="shared" ref="BB21:BB26" ca="1" si="56">BA21/BA$27</f>
        <v>0.15384615384615385</v>
      </c>
      <c r="BC21" s="369"/>
      <c r="BD21" s="293">
        <f t="shared" ref="BD21:BD26" ca="1" si="57">INDIRECT( CD21 &amp; $BN21 )</f>
        <v>1</v>
      </c>
      <c r="BE21" s="394">
        <f t="shared" ref="BE21:BE26" ca="1" si="58">BD21/BD$27</f>
        <v>0.1</v>
      </c>
      <c r="BF21" s="394"/>
      <c r="BG21" s="293">
        <f t="shared" ref="BG21:BG26" ca="1" si="59">INDIRECT( CF21 &amp; $BN21 )</f>
        <v>1</v>
      </c>
      <c r="BH21" s="394">
        <f t="shared" ref="BH21:BH26" ca="1" si="60">BG21/BG$27</f>
        <v>0.1</v>
      </c>
      <c r="BI21" s="394"/>
      <c r="BJ21" s="386">
        <f t="shared" ref="BJ21:BJ26" ca="1" si="61">INDIRECT( CH21 &amp; $BN21 )</f>
        <v>1</v>
      </c>
      <c r="BK21" s="398">
        <f t="shared" ref="BK21:BK26" ca="1" si="62">BJ21/BJ$27</f>
        <v>0.1111111111111111</v>
      </c>
      <c r="BN21" s="258">
        <f>BN11</f>
        <v>8</v>
      </c>
      <c r="BO21" s="353" t="s">
        <v>489</v>
      </c>
      <c r="BP21" s="258" t="str">
        <f t="shared" ref="BP21:BP26" si="63">BP$5 &amp; "!" &amp;$BO21</f>
        <v>'Credit_2012Q4'!r</v>
      </c>
      <c r="BR21" s="258" t="str">
        <f t="shared" ref="BR21:BR26" si="64">BR$5 &amp; "!" &amp;$BO21</f>
        <v>'Credit_2013Q4'!r</v>
      </c>
      <c r="BT21" s="258" t="str">
        <f t="shared" ref="BT21:CH26" ca="1" si="65">BT$5 &amp; "!" &amp;$BO21</f>
        <v>'Credit_2014Q4'!r</v>
      </c>
      <c r="BV21" s="258" t="str">
        <f t="shared" ca="1" si="65"/>
        <v>'Credit_2015Q4'!r</v>
      </c>
      <c r="BX21" s="258" t="str">
        <f t="shared" ca="1" si="65"/>
        <v>'Credit_2016Q4'!r</v>
      </c>
      <c r="BZ21" s="258" t="str">
        <f t="shared" ca="1" si="65"/>
        <v>'Credit_2017Q4'!r</v>
      </c>
      <c r="CB21" s="258" t="str">
        <f t="shared" ca="1" si="65"/>
        <v>'Credit_2018Q4'!r</v>
      </c>
      <c r="CD21" s="258" t="str">
        <f t="shared" ca="1" si="65"/>
        <v>'Credit_2019Q4'!r</v>
      </c>
      <c r="CF21" s="258" t="str">
        <f t="shared" ca="1" si="65"/>
        <v>'Credit_2020Q4'!r</v>
      </c>
      <c r="CH21" s="258" t="str">
        <f t="shared" ca="1" si="65"/>
        <v>'Credit_2021Q1'!r</v>
      </c>
    </row>
    <row r="22" spans="3:86" x14ac:dyDescent="0.25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si="38"/>
        <v>0</v>
      </c>
      <c r="P22" s="395"/>
      <c r="Q22" s="387">
        <v>2</v>
      </c>
      <c r="R22" s="370">
        <f t="shared" si="39"/>
        <v>8.6956521739130432E-2</v>
      </c>
      <c r="S22" s="395"/>
      <c r="T22" s="295">
        <v>3</v>
      </c>
      <c r="U22" s="370">
        <f t="shared" si="40"/>
        <v>0.15789473684210525</v>
      </c>
      <c r="V22" s="395"/>
      <c r="W22" s="387">
        <v>5</v>
      </c>
      <c r="X22" s="395">
        <f t="shared" si="41"/>
        <v>0.26315789473684209</v>
      </c>
      <c r="Y22" s="395"/>
      <c r="Z22" s="387">
        <v>2</v>
      </c>
      <c r="AA22" s="395">
        <f t="shared" si="42"/>
        <v>0.10526315789473684</v>
      </c>
      <c r="AB22" s="395"/>
      <c r="AC22" s="387">
        <f ca="1">Credit_2010Q4!$AD20</f>
        <v>3</v>
      </c>
      <c r="AD22" s="395">
        <f t="shared" ca="1" si="43"/>
        <v>0.15</v>
      </c>
      <c r="AE22" s="395"/>
      <c r="AF22" s="387">
        <f ca="1">Credit_2011Q4!$AD20</f>
        <v>3</v>
      </c>
      <c r="AG22" s="395">
        <f t="shared" ca="1" si="44"/>
        <v>0.15789473684210525</v>
      </c>
      <c r="AH22" s="395"/>
      <c r="AI22" s="295">
        <f t="shared" ca="1" si="45"/>
        <v>2</v>
      </c>
      <c r="AJ22" s="395">
        <f t="shared" ca="1" si="46"/>
        <v>0.11764705882352941</v>
      </c>
      <c r="AK22" s="395"/>
      <c r="AL22" s="295">
        <f t="shared" ca="1" si="47"/>
        <v>5</v>
      </c>
      <c r="AM22" s="395">
        <f t="shared" ca="1" si="48"/>
        <v>0.29411764705882354</v>
      </c>
      <c r="AN22" s="395"/>
      <c r="AO22" s="295">
        <f t="shared" ref="AO22:AO26" ca="1" si="66">INDIRECT( BT22 &amp; $BN22 )</f>
        <v>4</v>
      </c>
      <c r="AP22" s="395">
        <f t="shared" ca="1" si="49"/>
        <v>0.30769230769230771</v>
      </c>
      <c r="AQ22" s="395"/>
      <c r="AR22" s="295">
        <f t="shared" ca="1" si="50"/>
        <v>5</v>
      </c>
      <c r="AS22" s="395">
        <f t="shared" ca="1" si="51"/>
        <v>0.38461538461538464</v>
      </c>
      <c r="AT22" s="395"/>
      <c r="AU22" s="295">
        <f t="shared" ca="1" si="52"/>
        <v>2</v>
      </c>
      <c r="AV22" s="395">
        <f t="shared" ca="1" si="53"/>
        <v>0.16666666666666666</v>
      </c>
      <c r="AW22" s="395"/>
      <c r="AX22" s="295">
        <f t="shared" ca="1" si="54"/>
        <v>2</v>
      </c>
      <c r="AY22" s="395">
        <f t="shared" ca="1" si="55"/>
        <v>0.14285714285714285</v>
      </c>
      <c r="AZ22" s="395"/>
      <c r="BA22" s="295">
        <f t="shared" ca="1" si="32"/>
        <v>2</v>
      </c>
      <c r="BB22" s="395">
        <f t="shared" ca="1" si="56"/>
        <v>0.15384615384615385</v>
      </c>
      <c r="BC22" s="395"/>
      <c r="BD22" s="295">
        <f t="shared" ca="1" si="57"/>
        <v>1</v>
      </c>
      <c r="BE22" s="395">
        <f t="shared" ca="1" si="58"/>
        <v>0.1</v>
      </c>
      <c r="BF22" s="395"/>
      <c r="BG22" s="295">
        <f t="shared" ca="1" si="59"/>
        <v>1</v>
      </c>
      <c r="BH22" s="395">
        <f t="shared" ca="1" si="60"/>
        <v>0.1</v>
      </c>
      <c r="BI22" s="395"/>
      <c r="BJ22" s="388">
        <f t="shared" ca="1" si="61"/>
        <v>1</v>
      </c>
      <c r="BK22" s="399">
        <f t="shared" ca="1" si="62"/>
        <v>0.1111111111111111</v>
      </c>
      <c r="BN22" s="258">
        <f t="shared" ref="BN22:BN26" si="67">BN12</f>
        <v>9</v>
      </c>
      <c r="BO22" s="255" t="str">
        <f>BO21</f>
        <v>r</v>
      </c>
      <c r="BP22" s="258" t="str">
        <f t="shared" si="63"/>
        <v>'Credit_2012Q4'!r</v>
      </c>
      <c r="BR22" s="258" t="str">
        <f t="shared" si="64"/>
        <v>'Credit_2013Q4'!r</v>
      </c>
      <c r="BT22" s="258" t="str">
        <f t="shared" ca="1" si="65"/>
        <v>'Credit_2014Q4'!r</v>
      </c>
      <c r="BV22" s="258" t="str">
        <f t="shared" ca="1" si="65"/>
        <v>'Credit_2015Q4'!r</v>
      </c>
      <c r="BX22" s="258" t="str">
        <f t="shared" ca="1" si="65"/>
        <v>'Credit_2016Q4'!r</v>
      </c>
      <c r="BZ22" s="258" t="str">
        <f t="shared" ca="1" si="65"/>
        <v>'Credit_2017Q4'!r</v>
      </c>
      <c r="CB22" s="258" t="str">
        <f t="shared" ca="1" si="65"/>
        <v>'Credit_2018Q4'!r</v>
      </c>
      <c r="CD22" s="258" t="str">
        <f t="shared" ca="1" si="65"/>
        <v>'Credit_2019Q4'!r</v>
      </c>
      <c r="CF22" s="258" t="str">
        <f t="shared" ca="1" si="65"/>
        <v>'Credit_2020Q4'!r</v>
      </c>
      <c r="CH22" s="258" t="str">
        <f t="shared" ca="1" si="65"/>
        <v>'Credit_2021Q1'!r</v>
      </c>
    </row>
    <row r="23" spans="3:86" x14ac:dyDescent="0.25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si="38"/>
        <v>0.27272727272727271</v>
      </c>
      <c r="P23" s="395"/>
      <c r="Q23" s="387">
        <v>3</v>
      </c>
      <c r="R23" s="370">
        <f t="shared" si="39"/>
        <v>0.13043478260869565</v>
      </c>
      <c r="S23" s="395"/>
      <c r="T23" s="295">
        <v>4</v>
      </c>
      <c r="U23" s="370">
        <f t="shared" si="40"/>
        <v>0.21052631578947367</v>
      </c>
      <c r="V23" s="395"/>
      <c r="W23" s="387">
        <v>2</v>
      </c>
      <c r="X23" s="395">
        <f t="shared" si="41"/>
        <v>0.10526315789473684</v>
      </c>
      <c r="Y23" s="395"/>
      <c r="Z23" s="387">
        <v>5</v>
      </c>
      <c r="AA23" s="395">
        <f t="shared" si="42"/>
        <v>0.26315789473684209</v>
      </c>
      <c r="AB23" s="395"/>
      <c r="AC23" s="387">
        <f ca="1">Credit_2010Q4!$AD21</f>
        <v>6</v>
      </c>
      <c r="AD23" s="395">
        <f t="shared" ca="1" si="43"/>
        <v>0.3</v>
      </c>
      <c r="AE23" s="395"/>
      <c r="AF23" s="387">
        <f ca="1">Credit_2011Q4!$AD21</f>
        <v>6</v>
      </c>
      <c r="AG23" s="395">
        <f t="shared" ca="1" si="44"/>
        <v>0.31578947368421051</v>
      </c>
      <c r="AH23" s="395"/>
      <c r="AI23" s="295">
        <f t="shared" ca="1" si="45"/>
        <v>7</v>
      </c>
      <c r="AJ23" s="395">
        <f t="shared" ca="1" si="46"/>
        <v>0.41176470588235292</v>
      </c>
      <c r="AK23" s="395"/>
      <c r="AL23" s="295">
        <f t="shared" ca="1" si="47"/>
        <v>5</v>
      </c>
      <c r="AM23" s="395">
        <f t="shared" ca="1" si="48"/>
        <v>0.29411764705882354</v>
      </c>
      <c r="AN23" s="395"/>
      <c r="AO23" s="295">
        <f t="shared" ca="1" si="66"/>
        <v>4</v>
      </c>
      <c r="AP23" s="395">
        <f t="shared" ca="1" si="49"/>
        <v>0.30769230769230771</v>
      </c>
      <c r="AQ23" s="395"/>
      <c r="AR23" s="295">
        <f t="shared" ca="1" si="50"/>
        <v>5</v>
      </c>
      <c r="AS23" s="395">
        <f t="shared" ca="1" si="51"/>
        <v>0.38461538461538464</v>
      </c>
      <c r="AT23" s="395"/>
      <c r="AU23" s="295">
        <f t="shared" ca="1" si="52"/>
        <v>7</v>
      </c>
      <c r="AV23" s="395">
        <f t="shared" ca="1" si="53"/>
        <v>0.58333333333333337</v>
      </c>
      <c r="AW23" s="395"/>
      <c r="AX23" s="295">
        <f t="shared" ca="1" si="54"/>
        <v>7</v>
      </c>
      <c r="AY23" s="395">
        <f t="shared" ca="1" si="55"/>
        <v>0.5</v>
      </c>
      <c r="AZ23" s="395"/>
      <c r="BA23" s="295">
        <f t="shared" ca="1" si="32"/>
        <v>7</v>
      </c>
      <c r="BB23" s="395">
        <f t="shared" ca="1" si="56"/>
        <v>0.53846153846153844</v>
      </c>
      <c r="BC23" s="395"/>
      <c r="BD23" s="295">
        <f t="shared" ca="1" si="57"/>
        <v>7</v>
      </c>
      <c r="BE23" s="395">
        <f t="shared" ca="1" si="58"/>
        <v>0.7</v>
      </c>
      <c r="BF23" s="395"/>
      <c r="BG23" s="295">
        <f t="shared" ca="1" si="59"/>
        <v>6</v>
      </c>
      <c r="BH23" s="395">
        <f t="shared" ca="1" si="60"/>
        <v>0.6</v>
      </c>
      <c r="BI23" s="395"/>
      <c r="BJ23" s="388">
        <f t="shared" ca="1" si="61"/>
        <v>5</v>
      </c>
      <c r="BK23" s="399">
        <f t="shared" ca="1" si="62"/>
        <v>0.55555555555555558</v>
      </c>
      <c r="BN23" s="258">
        <f t="shared" si="67"/>
        <v>10</v>
      </c>
      <c r="BO23" s="255" t="str">
        <f t="shared" ref="BO23:BO26" si="68">BO22</f>
        <v>r</v>
      </c>
      <c r="BP23" s="258" t="str">
        <f t="shared" si="63"/>
        <v>'Credit_2012Q4'!r</v>
      </c>
      <c r="BR23" s="258" t="str">
        <f t="shared" si="64"/>
        <v>'Credit_2013Q4'!r</v>
      </c>
      <c r="BT23" s="258" t="str">
        <f t="shared" ca="1" si="65"/>
        <v>'Credit_2014Q4'!r</v>
      </c>
      <c r="BV23" s="258" t="str">
        <f t="shared" ca="1" si="65"/>
        <v>'Credit_2015Q4'!r</v>
      </c>
      <c r="BX23" s="258" t="str">
        <f t="shared" ca="1" si="65"/>
        <v>'Credit_2016Q4'!r</v>
      </c>
      <c r="BZ23" s="258" t="str">
        <f t="shared" ca="1" si="65"/>
        <v>'Credit_2017Q4'!r</v>
      </c>
      <c r="CB23" s="258" t="str">
        <f t="shared" ca="1" si="65"/>
        <v>'Credit_2018Q4'!r</v>
      </c>
      <c r="CD23" s="258" t="str">
        <f t="shared" ca="1" si="65"/>
        <v>'Credit_2019Q4'!r</v>
      </c>
      <c r="CF23" s="258" t="str">
        <f t="shared" ca="1" si="65"/>
        <v>'Credit_2020Q4'!r</v>
      </c>
      <c r="CH23" s="258" t="str">
        <f t="shared" ca="1" si="65"/>
        <v>'Credit_2021Q1'!r</v>
      </c>
    </row>
    <row r="24" spans="3:86" x14ac:dyDescent="0.25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si="38"/>
        <v>0.40909090909090912</v>
      </c>
      <c r="P24" s="395"/>
      <c r="Q24" s="387">
        <v>11</v>
      </c>
      <c r="R24" s="370">
        <f t="shared" si="39"/>
        <v>0.47826086956521741</v>
      </c>
      <c r="S24" s="395"/>
      <c r="T24" s="387">
        <v>6</v>
      </c>
      <c r="U24" s="370">
        <f t="shared" si="40"/>
        <v>0.31578947368421051</v>
      </c>
      <c r="V24" s="395"/>
      <c r="W24" s="387">
        <v>8</v>
      </c>
      <c r="X24" s="395">
        <f t="shared" si="41"/>
        <v>0.42105263157894735</v>
      </c>
      <c r="Y24" s="395"/>
      <c r="Z24" s="387">
        <v>6</v>
      </c>
      <c r="AA24" s="395">
        <f t="shared" si="42"/>
        <v>0.31578947368421051</v>
      </c>
      <c r="AB24" s="395"/>
      <c r="AC24" s="387">
        <f ca="1">Credit_2010Q4!$AD22</f>
        <v>4</v>
      </c>
      <c r="AD24" s="395">
        <f t="shared" ca="1" si="43"/>
        <v>0.2</v>
      </c>
      <c r="AE24" s="395"/>
      <c r="AF24" s="387">
        <f ca="1">Credit_2011Q4!$AD22</f>
        <v>3</v>
      </c>
      <c r="AG24" s="395">
        <f t="shared" ca="1" si="44"/>
        <v>0.15789473684210525</v>
      </c>
      <c r="AH24" s="395"/>
      <c r="AI24" s="387">
        <f t="shared" ca="1" si="45"/>
        <v>3</v>
      </c>
      <c r="AJ24" s="395">
        <f t="shared" ca="1" si="46"/>
        <v>0.17647058823529413</v>
      </c>
      <c r="AK24" s="395"/>
      <c r="AL24" s="387">
        <f t="shared" ca="1" si="47"/>
        <v>3</v>
      </c>
      <c r="AM24" s="395">
        <f t="shared" ca="1" si="48"/>
        <v>0.17647058823529413</v>
      </c>
      <c r="AN24" s="395"/>
      <c r="AO24" s="387">
        <f t="shared" ca="1" si="66"/>
        <v>2</v>
      </c>
      <c r="AP24" s="395">
        <f t="shared" ca="1" si="49"/>
        <v>0.15384615384615385</v>
      </c>
      <c r="AQ24" s="395"/>
      <c r="AR24" s="387">
        <f t="shared" ca="1" si="50"/>
        <v>1</v>
      </c>
      <c r="AS24" s="395">
        <f t="shared" ca="1" si="51"/>
        <v>7.6923076923076927E-2</v>
      </c>
      <c r="AT24" s="395"/>
      <c r="AU24" s="387">
        <f t="shared" ca="1" si="52"/>
        <v>0</v>
      </c>
      <c r="AV24" s="395">
        <f t="shared" ca="1" si="53"/>
        <v>0</v>
      </c>
      <c r="AW24" s="395"/>
      <c r="AX24" s="387">
        <f t="shared" ca="1" si="54"/>
        <v>2</v>
      </c>
      <c r="AY24" s="395">
        <f t="shared" ca="1" si="55"/>
        <v>0.14285714285714285</v>
      </c>
      <c r="AZ24" s="395"/>
      <c r="BA24" s="387">
        <f t="shared" ca="1" si="32"/>
        <v>1</v>
      </c>
      <c r="BB24" s="395">
        <f t="shared" ca="1" si="56"/>
        <v>7.6923076923076927E-2</v>
      </c>
      <c r="BC24" s="395"/>
      <c r="BD24" s="387">
        <f t="shared" ca="1" si="57"/>
        <v>0</v>
      </c>
      <c r="BE24" s="395">
        <f t="shared" ca="1" si="58"/>
        <v>0</v>
      </c>
      <c r="BF24" s="395"/>
      <c r="BG24" s="387">
        <f t="shared" ca="1" si="59"/>
        <v>1</v>
      </c>
      <c r="BH24" s="395">
        <f t="shared" ca="1" si="60"/>
        <v>0.1</v>
      </c>
      <c r="BI24" s="395"/>
      <c r="BJ24" s="388">
        <f t="shared" ca="1" si="61"/>
        <v>1</v>
      </c>
      <c r="BK24" s="399">
        <f t="shared" ca="1" si="62"/>
        <v>0.1111111111111111</v>
      </c>
      <c r="BN24" s="258">
        <f t="shared" si="67"/>
        <v>11</v>
      </c>
      <c r="BO24" s="255" t="str">
        <f t="shared" si="68"/>
        <v>r</v>
      </c>
      <c r="BP24" s="258" t="str">
        <f t="shared" si="63"/>
        <v>'Credit_2012Q4'!r</v>
      </c>
      <c r="BR24" s="258" t="str">
        <f t="shared" si="64"/>
        <v>'Credit_2013Q4'!r</v>
      </c>
      <c r="BT24" s="258" t="str">
        <f t="shared" ca="1" si="65"/>
        <v>'Credit_2014Q4'!r</v>
      </c>
      <c r="BV24" s="258" t="str">
        <f t="shared" ca="1" si="65"/>
        <v>'Credit_2015Q4'!r</v>
      </c>
      <c r="BX24" s="258" t="str">
        <f t="shared" ca="1" si="65"/>
        <v>'Credit_2016Q4'!r</v>
      </c>
      <c r="BZ24" s="258" t="str">
        <f t="shared" ca="1" si="65"/>
        <v>'Credit_2017Q4'!r</v>
      </c>
      <c r="CB24" s="258" t="str">
        <f t="shared" ca="1" si="65"/>
        <v>'Credit_2018Q4'!r</v>
      </c>
      <c r="CD24" s="258" t="str">
        <f t="shared" ca="1" si="65"/>
        <v>'Credit_2019Q4'!r</v>
      </c>
      <c r="CF24" s="258" t="str">
        <f t="shared" ca="1" si="65"/>
        <v>'Credit_2020Q4'!r</v>
      </c>
      <c r="CH24" s="258" t="str">
        <f t="shared" ca="1" si="65"/>
        <v>'Credit_2021Q1'!r</v>
      </c>
    </row>
    <row r="25" spans="3:86" x14ac:dyDescent="0.25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si="38"/>
        <v>0</v>
      </c>
      <c r="P25" s="395"/>
      <c r="Q25" s="387">
        <v>1</v>
      </c>
      <c r="R25" s="370">
        <f t="shared" si="39"/>
        <v>4.3478260869565216E-2</v>
      </c>
      <c r="S25" s="395"/>
      <c r="T25" s="387">
        <v>4</v>
      </c>
      <c r="U25" s="370">
        <f t="shared" si="40"/>
        <v>0.21052631578947367</v>
      </c>
      <c r="V25" s="395"/>
      <c r="W25" s="387">
        <v>3</v>
      </c>
      <c r="X25" s="395">
        <f t="shared" si="41"/>
        <v>0.15789473684210525</v>
      </c>
      <c r="Y25" s="395"/>
      <c r="Z25" s="387">
        <v>4</v>
      </c>
      <c r="AA25" s="395">
        <f t="shared" si="42"/>
        <v>0.21052631578947367</v>
      </c>
      <c r="AB25" s="395"/>
      <c r="AC25" s="387">
        <f ca="1">Credit_2010Q4!$AD23</f>
        <v>6</v>
      </c>
      <c r="AD25" s="395">
        <f t="shared" ca="1" si="43"/>
        <v>0.3</v>
      </c>
      <c r="AE25" s="395"/>
      <c r="AF25" s="387">
        <f ca="1">Credit_2011Q4!$AD23</f>
        <v>6</v>
      </c>
      <c r="AG25" s="395">
        <f t="shared" ca="1" si="44"/>
        <v>0.31578947368421051</v>
      </c>
      <c r="AH25" s="395"/>
      <c r="AI25" s="387">
        <f t="shared" ca="1" si="45"/>
        <v>4</v>
      </c>
      <c r="AJ25" s="395">
        <f t="shared" ca="1" si="46"/>
        <v>0.23529411764705882</v>
      </c>
      <c r="AK25" s="395"/>
      <c r="AL25" s="387">
        <f t="shared" ca="1" si="47"/>
        <v>3</v>
      </c>
      <c r="AM25" s="395">
        <f t="shared" ca="1" si="48"/>
        <v>0.17647058823529413</v>
      </c>
      <c r="AN25" s="395"/>
      <c r="AO25" s="387">
        <f t="shared" ca="1" si="66"/>
        <v>2</v>
      </c>
      <c r="AP25" s="395">
        <f t="shared" ca="1" si="49"/>
        <v>0.15384615384615385</v>
      </c>
      <c r="AQ25" s="395"/>
      <c r="AR25" s="387">
        <f t="shared" ca="1" si="50"/>
        <v>1</v>
      </c>
      <c r="AS25" s="395">
        <f t="shared" ca="1" si="51"/>
        <v>7.6923076923076927E-2</v>
      </c>
      <c r="AT25" s="395"/>
      <c r="AU25" s="387">
        <f t="shared" ca="1" si="52"/>
        <v>1</v>
      </c>
      <c r="AV25" s="395">
        <f t="shared" ca="1" si="53"/>
        <v>8.3333333333333329E-2</v>
      </c>
      <c r="AW25" s="395"/>
      <c r="AX25" s="387">
        <f t="shared" ca="1" si="54"/>
        <v>1</v>
      </c>
      <c r="AY25" s="395">
        <f t="shared" ca="1" si="55"/>
        <v>7.1428571428571425E-2</v>
      </c>
      <c r="AZ25" s="395"/>
      <c r="BA25" s="387">
        <f t="shared" ca="1" si="32"/>
        <v>1</v>
      </c>
      <c r="BB25" s="395">
        <f t="shared" ca="1" si="56"/>
        <v>7.6923076923076927E-2</v>
      </c>
      <c r="BC25" s="395"/>
      <c r="BD25" s="387">
        <f t="shared" ca="1" si="57"/>
        <v>1</v>
      </c>
      <c r="BE25" s="395">
        <f t="shared" ca="1" si="58"/>
        <v>0.1</v>
      </c>
      <c r="BF25" s="395"/>
      <c r="BG25" s="387">
        <f t="shared" ca="1" si="59"/>
        <v>1</v>
      </c>
      <c r="BH25" s="395">
        <f t="shared" ca="1" si="60"/>
        <v>0.1</v>
      </c>
      <c r="BI25" s="395"/>
      <c r="BJ25" s="388">
        <f t="shared" ca="1" si="61"/>
        <v>1</v>
      </c>
      <c r="BK25" s="399">
        <f t="shared" ca="1" si="62"/>
        <v>0.1111111111111111</v>
      </c>
      <c r="BN25" s="258">
        <f t="shared" si="67"/>
        <v>12</v>
      </c>
      <c r="BO25" s="255" t="str">
        <f t="shared" si="68"/>
        <v>r</v>
      </c>
      <c r="BP25" s="258" t="str">
        <f t="shared" si="63"/>
        <v>'Credit_2012Q4'!r</v>
      </c>
      <c r="BR25" s="258" t="str">
        <f t="shared" si="64"/>
        <v>'Credit_2013Q4'!r</v>
      </c>
      <c r="BT25" s="258" t="str">
        <f t="shared" ca="1" si="65"/>
        <v>'Credit_2014Q4'!r</v>
      </c>
      <c r="BV25" s="258" t="str">
        <f t="shared" ca="1" si="65"/>
        <v>'Credit_2015Q4'!r</v>
      </c>
      <c r="BX25" s="258" t="str">
        <f t="shared" ca="1" si="65"/>
        <v>'Credit_2016Q4'!r</v>
      </c>
      <c r="BZ25" s="258" t="str">
        <f t="shared" ca="1" si="65"/>
        <v>'Credit_2017Q4'!r</v>
      </c>
      <c r="CB25" s="258" t="str">
        <f t="shared" ca="1" si="65"/>
        <v>'Credit_2018Q4'!r</v>
      </c>
      <c r="CD25" s="258" t="str">
        <f t="shared" ca="1" si="65"/>
        <v>'Credit_2019Q4'!r</v>
      </c>
      <c r="CF25" s="258" t="str">
        <f t="shared" ca="1" si="65"/>
        <v>'Credit_2020Q4'!r</v>
      </c>
      <c r="CH25" s="258" t="str">
        <f t="shared" ca="1" si="65"/>
        <v>'Credit_2021Q1'!r</v>
      </c>
    </row>
    <row r="26" spans="3:86" x14ac:dyDescent="0.25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si="38"/>
        <v>0.22727272727272727</v>
      </c>
      <c r="P26" s="371"/>
      <c r="Q26" s="389">
        <v>5</v>
      </c>
      <c r="R26" s="371">
        <f t="shared" si="39"/>
        <v>0.21739130434782608</v>
      </c>
      <c r="S26" s="371"/>
      <c r="T26" s="389">
        <v>1</v>
      </c>
      <c r="U26" s="393">
        <f t="shared" si="40"/>
        <v>5.2631578947368418E-2</v>
      </c>
      <c r="V26" s="371"/>
      <c r="W26" s="389">
        <v>0</v>
      </c>
      <c r="X26" s="371">
        <f t="shared" si="41"/>
        <v>0</v>
      </c>
      <c r="Y26" s="371"/>
      <c r="Z26" s="389">
        <v>0</v>
      </c>
      <c r="AA26" s="371">
        <f t="shared" si="42"/>
        <v>0</v>
      </c>
      <c r="AB26" s="371"/>
      <c r="AC26" s="389">
        <f ca="1">Credit_2010Q4!$AD24</f>
        <v>0</v>
      </c>
      <c r="AD26" s="371">
        <f t="shared" ca="1" si="43"/>
        <v>0</v>
      </c>
      <c r="AE26" s="371"/>
      <c r="AF26" s="389">
        <f ca="1">Credit_2011Q4!$AD24</f>
        <v>0</v>
      </c>
      <c r="AG26" s="371">
        <f t="shared" ca="1" si="44"/>
        <v>0</v>
      </c>
      <c r="AH26" s="371"/>
      <c r="AI26" s="389">
        <f t="shared" ca="1" si="45"/>
        <v>0</v>
      </c>
      <c r="AJ26" s="371">
        <f t="shared" ca="1" si="46"/>
        <v>0</v>
      </c>
      <c r="AK26" s="371"/>
      <c r="AL26" s="389">
        <f t="shared" ca="1" si="47"/>
        <v>0</v>
      </c>
      <c r="AM26" s="371">
        <f t="shared" ca="1" si="48"/>
        <v>0</v>
      </c>
      <c r="AN26" s="371"/>
      <c r="AO26" s="389">
        <f t="shared" ca="1" si="66"/>
        <v>0</v>
      </c>
      <c r="AP26" s="371">
        <f t="shared" ca="1" si="49"/>
        <v>0</v>
      </c>
      <c r="AQ26" s="371"/>
      <c r="AR26" s="389">
        <f t="shared" ca="1" si="50"/>
        <v>0</v>
      </c>
      <c r="AS26" s="371">
        <f t="shared" ca="1" si="51"/>
        <v>0</v>
      </c>
      <c r="AT26" s="371"/>
      <c r="AU26" s="389">
        <f t="shared" ca="1" si="52"/>
        <v>1</v>
      </c>
      <c r="AV26" s="371">
        <f t="shared" ca="1" si="53"/>
        <v>8.3333333333333329E-2</v>
      </c>
      <c r="AW26" s="371"/>
      <c r="AX26" s="389">
        <f t="shared" ca="1" si="54"/>
        <v>1</v>
      </c>
      <c r="AY26" s="371">
        <f t="shared" ca="1" si="55"/>
        <v>7.1428571428571425E-2</v>
      </c>
      <c r="AZ26" s="371"/>
      <c r="BA26" s="389">
        <f t="shared" ca="1" si="32"/>
        <v>0</v>
      </c>
      <c r="BB26" s="371">
        <f t="shared" ca="1" si="56"/>
        <v>0</v>
      </c>
      <c r="BC26" s="371"/>
      <c r="BD26" s="389">
        <f t="shared" ca="1" si="57"/>
        <v>0</v>
      </c>
      <c r="BE26" s="371">
        <f t="shared" ca="1" si="58"/>
        <v>0</v>
      </c>
      <c r="BF26" s="371"/>
      <c r="BG26" s="389">
        <f t="shared" ca="1" si="59"/>
        <v>0</v>
      </c>
      <c r="BH26" s="371">
        <f t="shared" ca="1" si="60"/>
        <v>0</v>
      </c>
      <c r="BI26" s="371"/>
      <c r="BJ26" s="390">
        <f t="shared" ca="1" si="61"/>
        <v>0</v>
      </c>
      <c r="BK26" s="400">
        <f t="shared" ca="1" si="62"/>
        <v>0</v>
      </c>
      <c r="BN26" s="258">
        <f t="shared" si="67"/>
        <v>13</v>
      </c>
      <c r="BO26" s="255" t="str">
        <f t="shared" si="68"/>
        <v>r</v>
      </c>
      <c r="BP26" s="258" t="str">
        <f t="shared" si="63"/>
        <v>'Credit_2012Q4'!r</v>
      </c>
      <c r="BR26" s="258" t="str">
        <f t="shared" si="64"/>
        <v>'Credit_2013Q4'!r</v>
      </c>
      <c r="BT26" s="258" t="str">
        <f t="shared" ca="1" si="65"/>
        <v>'Credit_2014Q4'!r</v>
      </c>
      <c r="BV26" s="258" t="str">
        <f t="shared" ca="1" si="65"/>
        <v>'Credit_2015Q4'!r</v>
      </c>
      <c r="BX26" s="258" t="str">
        <f t="shared" ca="1" si="65"/>
        <v>'Credit_2016Q4'!r</v>
      </c>
      <c r="BZ26" s="258" t="str">
        <f t="shared" ca="1" si="65"/>
        <v>'Credit_2017Q4'!r</v>
      </c>
      <c r="CB26" s="258" t="str">
        <f t="shared" ca="1" si="65"/>
        <v>'Credit_2018Q4'!r</v>
      </c>
      <c r="CD26" s="258" t="str">
        <f t="shared" ca="1" si="65"/>
        <v>'Credit_2019Q4'!r</v>
      </c>
      <c r="CF26" s="258" t="str">
        <f t="shared" ca="1" si="65"/>
        <v>'Credit_2020Q4'!r</v>
      </c>
      <c r="CH26" s="258" t="str">
        <f t="shared" ca="1" si="65"/>
        <v>'Credit_2021Q1'!r</v>
      </c>
    </row>
    <row r="27" spans="3:86" s="365" customFormat="1" x14ac:dyDescent="0.25">
      <c r="C27" s="359"/>
      <c r="D27" s="359" t="s">
        <v>80</v>
      </c>
      <c r="E27" s="291">
        <f t="shared" ref="E27:AA27" ca="1" si="69">SUM(E21:E26)</f>
        <v>24</v>
      </c>
      <c r="F27" s="376">
        <f t="shared" ca="1" si="69"/>
        <v>1</v>
      </c>
      <c r="G27" s="366"/>
      <c r="H27" s="291">
        <f t="shared" ca="1" si="69"/>
        <v>20</v>
      </c>
      <c r="I27" s="376">
        <f t="shared" ca="1" si="69"/>
        <v>1</v>
      </c>
      <c r="J27" s="366"/>
      <c r="K27" s="291">
        <f t="shared" ca="1" si="69"/>
        <v>23</v>
      </c>
      <c r="L27" s="376">
        <f t="shared" ca="1" si="69"/>
        <v>1</v>
      </c>
      <c r="M27" s="366"/>
      <c r="N27" s="291">
        <f>SUM(N21:N26)</f>
        <v>22</v>
      </c>
      <c r="O27" s="376">
        <f>SUM(O21:O26)</f>
        <v>1</v>
      </c>
      <c r="P27" s="376"/>
      <c r="Q27" s="291">
        <f>SUM(Q21:Q26)</f>
        <v>23</v>
      </c>
      <c r="R27" s="376">
        <f t="shared" ca="1" si="69"/>
        <v>0.99999999999999989</v>
      </c>
      <c r="S27" s="376"/>
      <c r="T27" s="291">
        <f>SUM(T21:T26)</f>
        <v>19</v>
      </c>
      <c r="U27" s="376">
        <f t="shared" ca="1" si="69"/>
        <v>1</v>
      </c>
      <c r="V27" s="376"/>
      <c r="W27" s="291">
        <f>SUM(W21:W26)</f>
        <v>19</v>
      </c>
      <c r="X27" s="376">
        <f t="shared" ca="1" si="69"/>
        <v>1</v>
      </c>
      <c r="Y27" s="376"/>
      <c r="Z27" s="291">
        <f>SUM(Z21:Z26)</f>
        <v>19</v>
      </c>
      <c r="AA27" s="376">
        <f t="shared" ca="1" si="69"/>
        <v>1</v>
      </c>
      <c r="AB27" s="376"/>
      <c r="AC27" s="291">
        <f t="shared" ref="AC27:AF27" ca="1" si="70">SUM(AC21:AC26)</f>
        <v>20</v>
      </c>
      <c r="AD27" s="376">
        <f t="shared" ca="1" si="70"/>
        <v>1</v>
      </c>
      <c r="AE27" s="376"/>
      <c r="AF27" s="291">
        <f t="shared" ca="1" si="70"/>
        <v>19</v>
      </c>
      <c r="AG27" s="376">
        <f t="shared" ref="AG27" ca="1" si="71">SUM(AG21:AG26)</f>
        <v>0.99999999999999989</v>
      </c>
      <c r="AH27" s="376"/>
      <c r="AI27" s="291">
        <f ca="1">SUM(AI21:AI26)</f>
        <v>17</v>
      </c>
      <c r="AJ27" s="376">
        <f t="shared" ref="AJ27" ca="1" si="72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1">
        <f ca="1">SUM(BG21:BG26)</f>
        <v>10</v>
      </c>
      <c r="BH27" s="376">
        <f ca="1">SUM(BH21:BH26)</f>
        <v>1</v>
      </c>
      <c r="BI27" s="376"/>
      <c r="BJ27" s="392">
        <f ca="1">SUM(BJ21:BJ26)</f>
        <v>9</v>
      </c>
      <c r="BK27" s="401">
        <f ca="1">SUM(BK21:BK26)</f>
        <v>1</v>
      </c>
      <c r="BO27" s="260"/>
    </row>
    <row r="28" spans="3:86" x14ac:dyDescent="0.25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255"/>
      <c r="BH28" s="375"/>
      <c r="BI28" s="375"/>
      <c r="BJ28" s="379"/>
      <c r="BK28" s="402"/>
    </row>
    <row r="29" spans="3:86" x14ac:dyDescent="0.25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255"/>
      <c r="BH29" s="375"/>
      <c r="BI29" s="375"/>
      <c r="BJ29" s="379"/>
      <c r="BK29" s="402"/>
    </row>
    <row r="30" spans="3:86" x14ac:dyDescent="0.25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96"/>
      <c r="BG30" s="383"/>
      <c r="BH30" s="396"/>
      <c r="BI30" s="396"/>
      <c r="BJ30" s="384"/>
      <c r="BK30" s="403"/>
    </row>
    <row r="31" spans="3:86" x14ac:dyDescent="0.25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si="73">N31/$N$37</f>
        <v>0</v>
      </c>
      <c r="P31" s="394"/>
      <c r="Q31" s="293">
        <v>1</v>
      </c>
      <c r="R31" s="394">
        <f t="shared" ref="R31:R36" si="74">Q31/$Q$37</f>
        <v>9.0909090909090912E-2</v>
      </c>
      <c r="S31" s="394"/>
      <c r="T31" s="293">
        <v>0</v>
      </c>
      <c r="U31" s="369">
        <f t="shared" ref="U31:U36" si="75">T31/$T$37</f>
        <v>0</v>
      </c>
      <c r="V31" s="394"/>
      <c r="W31" s="385">
        <v>0</v>
      </c>
      <c r="X31" s="394">
        <f t="shared" ref="X31:X36" si="76">W31/$W$37</f>
        <v>0</v>
      </c>
      <c r="Y31" s="394"/>
      <c r="Z31" s="385">
        <v>0</v>
      </c>
      <c r="AA31" s="394">
        <f t="shared" ref="AA31:AA36" si="77">Z31/Z$37</f>
        <v>0</v>
      </c>
      <c r="AB31" s="394"/>
      <c r="AC31" s="385">
        <f ca="1">Credit_2010Q4!$AD30</f>
        <v>0</v>
      </c>
      <c r="AD31" s="394">
        <f t="shared" ref="AD31:AD36" ca="1" si="78">AC31/AC$37</f>
        <v>0</v>
      </c>
      <c r="AE31" s="394"/>
      <c r="AF31" s="385">
        <f ca="1">Credit_2011Q4!$AD30</f>
        <v>0</v>
      </c>
      <c r="AG31" s="394">
        <f t="shared" ref="AG31:AG36" ca="1" si="79">AF31/AF$37</f>
        <v>0</v>
      </c>
      <c r="AH31" s="394"/>
      <c r="AI31" s="293">
        <f t="shared" ref="AI31:AI36" ca="1" si="80">INDIRECT( BP31 &amp; $BN31 )</f>
        <v>0</v>
      </c>
      <c r="AJ31" s="394">
        <f t="shared" ref="AJ31:AJ36" ca="1" si="81">AI31/AI$37</f>
        <v>0</v>
      </c>
      <c r="AK31" s="394"/>
      <c r="AL31" s="293">
        <f t="shared" ref="AL31:AL36" ca="1" si="82">INDIRECT( BR31 &amp; $BN31 )</f>
        <v>0</v>
      </c>
      <c r="AM31" s="394">
        <f t="shared" ref="AM31:AM36" ca="1" si="83">AL31/AL$37</f>
        <v>0</v>
      </c>
      <c r="AN31" s="394"/>
      <c r="AO31" s="293">
        <f ca="1">INDIRECT( BT31 &amp; $BN31 )</f>
        <v>0</v>
      </c>
      <c r="AP31" s="394">
        <f t="shared" ref="AP31:AP36" ca="1" si="84">AO31/AO$37</f>
        <v>0</v>
      </c>
      <c r="AQ31" s="394"/>
      <c r="AR31" s="293">
        <f t="shared" ref="AR31:AR36" ca="1" si="85">INDIRECT( BV31 &amp; $BN31 )</f>
        <v>0</v>
      </c>
      <c r="AS31" s="394">
        <f t="shared" ref="AS31:AS36" ca="1" si="86">AR31/AR$37</f>
        <v>0</v>
      </c>
      <c r="AT31" s="394"/>
      <c r="AU31" s="293">
        <f t="shared" ref="AU31:AU36" ca="1" si="87">INDIRECT( BX31 &amp; $BN31 )</f>
        <v>0</v>
      </c>
      <c r="AV31" s="394">
        <f t="shared" ref="AV31:AV36" ca="1" si="88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293"/>
      <c r="BH31" s="394"/>
      <c r="BI31" s="394"/>
      <c r="BJ31" s="386"/>
      <c r="BK31" s="456"/>
      <c r="BN31" s="258">
        <f>BN21</f>
        <v>8</v>
      </c>
      <c r="BO31" s="353" t="s">
        <v>490</v>
      </c>
      <c r="BP31" s="258" t="str">
        <f t="shared" ref="BP31:BP36" si="89">BP$5 &amp; "!" &amp;$BO31</f>
        <v>'Credit_2012Q4'!u</v>
      </c>
      <c r="BR31" s="258" t="str">
        <f t="shared" ref="BR31:BR36" si="90">BR$5 &amp; "!" &amp;$BO31</f>
        <v>'Credit_2013Q4'!u</v>
      </c>
      <c r="BT31" s="258" t="str">
        <f t="shared" ref="BT31:CH36" ca="1" si="91">BT$5 &amp; "!" &amp;$BO31</f>
        <v>'Credit_2014Q4'!u</v>
      </c>
      <c r="BV31" s="258" t="str">
        <f t="shared" ca="1" si="91"/>
        <v>'Credit_2015Q4'!u</v>
      </c>
      <c r="BX31" s="258" t="str">
        <f t="shared" ca="1" si="91"/>
        <v>'Credit_2016Q4'!u</v>
      </c>
      <c r="BZ31" s="258" t="str">
        <f t="shared" ca="1" si="91"/>
        <v>'Credit_2017Q4'!u</v>
      </c>
      <c r="CB31" s="258" t="str">
        <f t="shared" ca="1" si="91"/>
        <v>'Credit_2018Q4'!u</v>
      </c>
      <c r="CD31" s="258" t="str">
        <f t="shared" ca="1" si="91"/>
        <v>'Credit_2019Q4'!u</v>
      </c>
      <c r="CF31" s="258" t="str">
        <f t="shared" ca="1" si="91"/>
        <v>'Credit_2020Q4'!u</v>
      </c>
      <c r="CH31" s="258" t="str">
        <f t="shared" ca="1" si="91"/>
        <v>'Credit_2021Q1'!u</v>
      </c>
    </row>
    <row r="32" spans="3:86" x14ac:dyDescent="0.25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si="73"/>
        <v>9.0909090909090912E-2</v>
      </c>
      <c r="P32" s="395"/>
      <c r="Q32" s="295">
        <v>0</v>
      </c>
      <c r="R32" s="395">
        <f t="shared" si="74"/>
        <v>0</v>
      </c>
      <c r="S32" s="395"/>
      <c r="T32" s="295">
        <v>2</v>
      </c>
      <c r="U32" s="370">
        <f t="shared" si="75"/>
        <v>0.22222222222222221</v>
      </c>
      <c r="V32" s="395"/>
      <c r="W32" s="387">
        <v>0</v>
      </c>
      <c r="X32" s="395">
        <f t="shared" si="76"/>
        <v>0</v>
      </c>
      <c r="Y32" s="395"/>
      <c r="Z32" s="387">
        <v>0</v>
      </c>
      <c r="AA32" s="395">
        <f t="shared" si="77"/>
        <v>0</v>
      </c>
      <c r="AB32" s="395"/>
      <c r="AC32" s="387">
        <f ca="1">Credit_2010Q4!$AD31</f>
        <v>0</v>
      </c>
      <c r="AD32" s="395">
        <f t="shared" ca="1" si="78"/>
        <v>0</v>
      </c>
      <c r="AE32" s="395"/>
      <c r="AF32" s="387">
        <f ca="1">Credit_2011Q4!$AD31</f>
        <v>0</v>
      </c>
      <c r="AG32" s="395">
        <f t="shared" ca="1" si="79"/>
        <v>0</v>
      </c>
      <c r="AH32" s="395"/>
      <c r="AI32" s="295">
        <f t="shared" ca="1" si="80"/>
        <v>0</v>
      </c>
      <c r="AJ32" s="395">
        <f t="shared" ca="1" si="81"/>
        <v>0</v>
      </c>
      <c r="AK32" s="395"/>
      <c r="AL32" s="295">
        <f t="shared" ca="1" si="82"/>
        <v>0</v>
      </c>
      <c r="AM32" s="395">
        <f t="shared" ca="1" si="83"/>
        <v>0</v>
      </c>
      <c r="AN32" s="395"/>
      <c r="AO32" s="295">
        <f t="shared" ref="AO32:AO36" ca="1" si="92">INDIRECT( BT32 &amp; $BN32 )</f>
        <v>0</v>
      </c>
      <c r="AP32" s="395">
        <f t="shared" ca="1" si="84"/>
        <v>0</v>
      </c>
      <c r="AQ32" s="395"/>
      <c r="AR32" s="295">
        <f t="shared" ca="1" si="85"/>
        <v>0</v>
      </c>
      <c r="AS32" s="395">
        <f t="shared" ca="1" si="86"/>
        <v>0</v>
      </c>
      <c r="AT32" s="395"/>
      <c r="AU32" s="295">
        <f t="shared" ca="1" si="87"/>
        <v>0</v>
      </c>
      <c r="AV32" s="395">
        <f t="shared" ca="1" si="88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295"/>
      <c r="BH32" s="395"/>
      <c r="BI32" s="395"/>
      <c r="BJ32" s="388"/>
      <c r="BK32" s="457"/>
      <c r="BN32" s="258">
        <f t="shared" ref="BN32:BN36" si="93">BN22</f>
        <v>9</v>
      </c>
      <c r="BO32" s="255" t="str">
        <f>BO31</f>
        <v>u</v>
      </c>
      <c r="BP32" s="258" t="str">
        <f t="shared" si="89"/>
        <v>'Credit_2012Q4'!u</v>
      </c>
      <c r="BR32" s="258" t="str">
        <f t="shared" si="90"/>
        <v>'Credit_2013Q4'!u</v>
      </c>
      <c r="BT32" s="258" t="str">
        <f t="shared" ca="1" si="91"/>
        <v>'Credit_2014Q4'!u</v>
      </c>
      <c r="BV32" s="258" t="str">
        <f t="shared" ca="1" si="91"/>
        <v>'Credit_2015Q4'!u</v>
      </c>
      <c r="BX32" s="258" t="str">
        <f t="shared" ca="1" si="91"/>
        <v>'Credit_2016Q4'!u</v>
      </c>
      <c r="BZ32" s="258" t="str">
        <f t="shared" ca="1" si="91"/>
        <v>'Credit_2017Q4'!u</v>
      </c>
      <c r="CB32" s="258" t="str">
        <f t="shared" ca="1" si="91"/>
        <v>'Credit_2018Q4'!u</v>
      </c>
      <c r="CD32" s="258" t="str">
        <f t="shared" ca="1" si="91"/>
        <v>'Credit_2019Q4'!u</v>
      </c>
      <c r="CF32" s="258" t="str">
        <f t="shared" ca="1" si="91"/>
        <v>'Credit_2020Q4'!u</v>
      </c>
      <c r="CH32" s="258" t="str">
        <f t="shared" ca="1" si="91"/>
        <v>'Credit_2021Q1'!u</v>
      </c>
    </row>
    <row r="33" spans="3:86" x14ac:dyDescent="0.25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si="73"/>
        <v>0.18181818181818182</v>
      </c>
      <c r="P33" s="395"/>
      <c r="Q33" s="295">
        <v>4</v>
      </c>
      <c r="R33" s="395">
        <f t="shared" si="74"/>
        <v>0.36363636363636365</v>
      </c>
      <c r="S33" s="395"/>
      <c r="T33" s="295">
        <v>3</v>
      </c>
      <c r="U33" s="370">
        <f t="shared" si="75"/>
        <v>0.33333333333333331</v>
      </c>
      <c r="V33" s="395"/>
      <c r="W33" s="387">
        <v>2</v>
      </c>
      <c r="X33" s="395">
        <f t="shared" si="76"/>
        <v>0.2857142857142857</v>
      </c>
      <c r="Y33" s="395"/>
      <c r="Z33" s="387">
        <v>1</v>
      </c>
      <c r="AA33" s="395">
        <f t="shared" si="77"/>
        <v>0.16666666666666666</v>
      </c>
      <c r="AB33" s="395"/>
      <c r="AC33" s="387">
        <f ca="1">Credit_2010Q4!$AD32</f>
        <v>2</v>
      </c>
      <c r="AD33" s="395">
        <f t="shared" ca="1" si="78"/>
        <v>0.4</v>
      </c>
      <c r="AE33" s="395"/>
      <c r="AF33" s="387">
        <f ca="1">Credit_2011Q4!$AD32</f>
        <v>1</v>
      </c>
      <c r="AG33" s="395">
        <f t="shared" ca="1" si="79"/>
        <v>0.25</v>
      </c>
      <c r="AH33" s="395"/>
      <c r="AI33" s="295">
        <f t="shared" ca="1" si="80"/>
        <v>1</v>
      </c>
      <c r="AJ33" s="395">
        <f t="shared" ca="1" si="81"/>
        <v>0.33333333333333331</v>
      </c>
      <c r="AK33" s="395"/>
      <c r="AL33" s="295">
        <f t="shared" ca="1" si="82"/>
        <v>1</v>
      </c>
      <c r="AM33" s="395">
        <f t="shared" ca="1" si="83"/>
        <v>0.5</v>
      </c>
      <c r="AN33" s="395"/>
      <c r="AO33" s="295">
        <f t="shared" ca="1" si="92"/>
        <v>1</v>
      </c>
      <c r="AP33" s="395">
        <f t="shared" ca="1" si="84"/>
        <v>0.5</v>
      </c>
      <c r="AQ33" s="395"/>
      <c r="AR33" s="295">
        <f t="shared" ca="1" si="85"/>
        <v>1</v>
      </c>
      <c r="AS33" s="395">
        <f t="shared" ca="1" si="86"/>
        <v>0.5</v>
      </c>
      <c r="AT33" s="395"/>
      <c r="AU33" s="295">
        <f t="shared" ca="1" si="87"/>
        <v>0</v>
      </c>
      <c r="AV33" s="395">
        <f t="shared" ca="1" si="88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295"/>
      <c r="BH33" s="395"/>
      <c r="BI33" s="395"/>
      <c r="BJ33" s="388"/>
      <c r="BK33" s="457"/>
      <c r="BN33" s="258">
        <f t="shared" si="93"/>
        <v>10</v>
      </c>
      <c r="BO33" s="255" t="str">
        <f t="shared" ref="BO33:BO36" si="94">BO32</f>
        <v>u</v>
      </c>
      <c r="BP33" s="258" t="str">
        <f t="shared" si="89"/>
        <v>'Credit_2012Q4'!u</v>
      </c>
      <c r="BR33" s="258" t="str">
        <f t="shared" si="90"/>
        <v>'Credit_2013Q4'!u</v>
      </c>
      <c r="BT33" s="258" t="str">
        <f t="shared" ca="1" si="91"/>
        <v>'Credit_2014Q4'!u</v>
      </c>
      <c r="BV33" s="258" t="str">
        <f t="shared" ca="1" si="91"/>
        <v>'Credit_2015Q4'!u</v>
      </c>
      <c r="BX33" s="258" t="str">
        <f t="shared" ca="1" si="91"/>
        <v>'Credit_2016Q4'!u</v>
      </c>
      <c r="BZ33" s="258" t="str">
        <f t="shared" ca="1" si="91"/>
        <v>'Credit_2017Q4'!u</v>
      </c>
      <c r="CB33" s="258" t="str">
        <f t="shared" ca="1" si="91"/>
        <v>'Credit_2018Q4'!u</v>
      </c>
      <c r="CD33" s="258" t="str">
        <f t="shared" ca="1" si="91"/>
        <v>'Credit_2019Q4'!u</v>
      </c>
      <c r="CF33" s="258" t="str">
        <f t="shared" ca="1" si="91"/>
        <v>'Credit_2020Q4'!u</v>
      </c>
      <c r="CH33" s="258" t="str">
        <f t="shared" ca="1" si="91"/>
        <v>'Credit_2021Q1'!u</v>
      </c>
    </row>
    <row r="34" spans="3:86" x14ac:dyDescent="0.25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si="73"/>
        <v>0.45454545454545453</v>
      </c>
      <c r="P34" s="395"/>
      <c r="Q34" s="387">
        <v>3</v>
      </c>
      <c r="R34" s="395">
        <f t="shared" si="74"/>
        <v>0.27272727272727271</v>
      </c>
      <c r="S34" s="395"/>
      <c r="T34" s="387">
        <v>1</v>
      </c>
      <c r="U34" s="370">
        <f t="shared" si="75"/>
        <v>0.1111111111111111</v>
      </c>
      <c r="V34" s="395"/>
      <c r="W34" s="387">
        <v>2</v>
      </c>
      <c r="X34" s="395">
        <f t="shared" si="76"/>
        <v>0.2857142857142857</v>
      </c>
      <c r="Y34" s="395"/>
      <c r="Z34" s="387">
        <v>2</v>
      </c>
      <c r="AA34" s="395">
        <f t="shared" si="77"/>
        <v>0.33333333333333331</v>
      </c>
      <c r="AB34" s="395"/>
      <c r="AC34" s="387">
        <f ca="1">Credit_2010Q4!$AD33</f>
        <v>0</v>
      </c>
      <c r="AD34" s="395">
        <f t="shared" ca="1" si="78"/>
        <v>0</v>
      </c>
      <c r="AE34" s="395"/>
      <c r="AF34" s="387">
        <f ca="1">Credit_2011Q4!$AD33</f>
        <v>0</v>
      </c>
      <c r="AG34" s="395">
        <f t="shared" ca="1" si="79"/>
        <v>0</v>
      </c>
      <c r="AH34" s="395"/>
      <c r="AI34" s="387">
        <f t="shared" ca="1" si="80"/>
        <v>0</v>
      </c>
      <c r="AJ34" s="395">
        <f t="shared" ca="1" si="81"/>
        <v>0</v>
      </c>
      <c r="AK34" s="395"/>
      <c r="AL34" s="387">
        <f t="shared" ca="1" si="82"/>
        <v>0</v>
      </c>
      <c r="AM34" s="395">
        <f t="shared" ca="1" si="83"/>
        <v>0</v>
      </c>
      <c r="AN34" s="395"/>
      <c r="AO34" s="387">
        <f t="shared" ca="1" si="92"/>
        <v>0</v>
      </c>
      <c r="AP34" s="395">
        <f t="shared" ca="1" si="84"/>
        <v>0</v>
      </c>
      <c r="AQ34" s="395"/>
      <c r="AR34" s="387">
        <f t="shared" ca="1" si="85"/>
        <v>0</v>
      </c>
      <c r="AS34" s="395">
        <f t="shared" ca="1" si="86"/>
        <v>0</v>
      </c>
      <c r="AT34" s="395"/>
      <c r="AU34" s="387">
        <f t="shared" ca="1" si="87"/>
        <v>1</v>
      </c>
      <c r="AV34" s="395">
        <f t="shared" ca="1" si="88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7"/>
      <c r="BH34" s="395"/>
      <c r="BI34" s="395"/>
      <c r="BJ34" s="388"/>
      <c r="BK34" s="457"/>
      <c r="BN34" s="258">
        <f t="shared" si="93"/>
        <v>11</v>
      </c>
      <c r="BO34" s="255" t="str">
        <f t="shared" si="94"/>
        <v>u</v>
      </c>
      <c r="BP34" s="258" t="str">
        <f t="shared" si="89"/>
        <v>'Credit_2012Q4'!u</v>
      </c>
      <c r="BR34" s="258" t="str">
        <f t="shared" si="90"/>
        <v>'Credit_2013Q4'!u</v>
      </c>
      <c r="BT34" s="258" t="str">
        <f t="shared" ca="1" si="91"/>
        <v>'Credit_2014Q4'!u</v>
      </c>
      <c r="BV34" s="258" t="str">
        <f t="shared" ca="1" si="91"/>
        <v>'Credit_2015Q4'!u</v>
      </c>
      <c r="BX34" s="258" t="str">
        <f t="shared" ca="1" si="91"/>
        <v>'Credit_2016Q4'!u</v>
      </c>
      <c r="BZ34" s="258" t="str">
        <f t="shared" ca="1" si="91"/>
        <v>'Credit_2017Q4'!u</v>
      </c>
      <c r="CB34" s="258" t="str">
        <f t="shared" ca="1" si="91"/>
        <v>'Credit_2018Q4'!u</v>
      </c>
      <c r="CD34" s="258" t="str">
        <f t="shared" ca="1" si="91"/>
        <v>'Credit_2019Q4'!u</v>
      </c>
      <c r="CF34" s="258" t="str">
        <f t="shared" ca="1" si="91"/>
        <v>'Credit_2020Q4'!u</v>
      </c>
      <c r="CH34" s="258" t="str">
        <f t="shared" ca="1" si="91"/>
        <v>'Credit_2021Q1'!u</v>
      </c>
    </row>
    <row r="35" spans="3:86" x14ac:dyDescent="0.25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si="73"/>
        <v>0.18181818181818182</v>
      </c>
      <c r="P35" s="395"/>
      <c r="Q35" s="387">
        <v>2</v>
      </c>
      <c r="R35" s="395">
        <f t="shared" si="74"/>
        <v>0.18181818181818182</v>
      </c>
      <c r="S35" s="395"/>
      <c r="T35" s="387">
        <v>2</v>
      </c>
      <c r="U35" s="370">
        <f t="shared" si="75"/>
        <v>0.22222222222222221</v>
      </c>
      <c r="V35" s="395"/>
      <c r="W35" s="387">
        <v>2</v>
      </c>
      <c r="X35" s="395">
        <f t="shared" si="76"/>
        <v>0.2857142857142857</v>
      </c>
      <c r="Y35" s="395"/>
      <c r="Z35" s="387">
        <v>2</v>
      </c>
      <c r="AA35" s="395">
        <f t="shared" si="77"/>
        <v>0.33333333333333331</v>
      </c>
      <c r="AB35" s="395"/>
      <c r="AC35" s="387">
        <f ca="1">Credit_2010Q4!$AD34</f>
        <v>2</v>
      </c>
      <c r="AD35" s="395">
        <f t="shared" ca="1" si="78"/>
        <v>0.4</v>
      </c>
      <c r="AE35" s="395"/>
      <c r="AF35" s="387">
        <f ca="1">Credit_2011Q4!$AD34</f>
        <v>2</v>
      </c>
      <c r="AG35" s="395">
        <f t="shared" ca="1" si="79"/>
        <v>0.5</v>
      </c>
      <c r="AH35" s="395"/>
      <c r="AI35" s="387">
        <f t="shared" ca="1" si="80"/>
        <v>1</v>
      </c>
      <c r="AJ35" s="395">
        <f t="shared" ca="1" si="81"/>
        <v>0.33333333333333331</v>
      </c>
      <c r="AK35" s="395"/>
      <c r="AL35" s="387">
        <f t="shared" ca="1" si="82"/>
        <v>0</v>
      </c>
      <c r="AM35" s="395">
        <f t="shared" ca="1" si="83"/>
        <v>0</v>
      </c>
      <c r="AN35" s="395"/>
      <c r="AO35" s="387">
        <f t="shared" ca="1" si="92"/>
        <v>1</v>
      </c>
      <c r="AP35" s="395">
        <f t="shared" ca="1" si="84"/>
        <v>0.5</v>
      </c>
      <c r="AQ35" s="395"/>
      <c r="AR35" s="387">
        <f t="shared" ca="1" si="85"/>
        <v>1</v>
      </c>
      <c r="AS35" s="395">
        <f t="shared" ca="1" si="86"/>
        <v>0.5</v>
      </c>
      <c r="AT35" s="395"/>
      <c r="AU35" s="387">
        <f t="shared" ca="1" si="87"/>
        <v>1</v>
      </c>
      <c r="AV35" s="395">
        <f t="shared" ca="1" si="88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7"/>
      <c r="BH35" s="395"/>
      <c r="BI35" s="395"/>
      <c r="BJ35" s="388"/>
      <c r="BK35" s="457"/>
      <c r="BN35" s="258">
        <f t="shared" si="93"/>
        <v>12</v>
      </c>
      <c r="BO35" s="255" t="str">
        <f t="shared" si="94"/>
        <v>u</v>
      </c>
      <c r="BP35" s="258" t="str">
        <f t="shared" si="89"/>
        <v>'Credit_2012Q4'!u</v>
      </c>
      <c r="BR35" s="258" t="str">
        <f t="shared" si="90"/>
        <v>'Credit_2013Q4'!u</v>
      </c>
      <c r="BT35" s="258" t="str">
        <f t="shared" ca="1" si="91"/>
        <v>'Credit_2014Q4'!u</v>
      </c>
      <c r="BV35" s="258" t="str">
        <f t="shared" ca="1" si="91"/>
        <v>'Credit_2015Q4'!u</v>
      </c>
      <c r="BX35" s="258" t="str">
        <f t="shared" ca="1" si="91"/>
        <v>'Credit_2016Q4'!u</v>
      </c>
      <c r="BZ35" s="258" t="str">
        <f t="shared" ca="1" si="91"/>
        <v>'Credit_2017Q4'!u</v>
      </c>
      <c r="CB35" s="258" t="str">
        <f t="shared" ca="1" si="91"/>
        <v>'Credit_2018Q4'!u</v>
      </c>
      <c r="CD35" s="258" t="str">
        <f t="shared" ca="1" si="91"/>
        <v>'Credit_2019Q4'!u</v>
      </c>
      <c r="CF35" s="258" t="str">
        <f t="shared" ca="1" si="91"/>
        <v>'Credit_2020Q4'!u</v>
      </c>
      <c r="CH35" s="258" t="str">
        <f t="shared" ca="1" si="91"/>
        <v>'Credit_2021Q1'!u</v>
      </c>
    </row>
    <row r="36" spans="3:86" x14ac:dyDescent="0.25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si="73"/>
        <v>9.0909090909090912E-2</v>
      </c>
      <c r="P36" s="371"/>
      <c r="Q36" s="389">
        <v>1</v>
      </c>
      <c r="R36" s="371">
        <f t="shared" si="74"/>
        <v>9.0909090909090912E-2</v>
      </c>
      <c r="S36" s="371"/>
      <c r="T36" s="389">
        <v>1</v>
      </c>
      <c r="U36" s="393">
        <f t="shared" si="75"/>
        <v>0.1111111111111111</v>
      </c>
      <c r="V36" s="371"/>
      <c r="W36" s="389">
        <v>1</v>
      </c>
      <c r="X36" s="371">
        <f t="shared" si="76"/>
        <v>0.14285714285714285</v>
      </c>
      <c r="Y36" s="371"/>
      <c r="Z36" s="389">
        <v>1</v>
      </c>
      <c r="AA36" s="371">
        <f t="shared" si="77"/>
        <v>0.16666666666666666</v>
      </c>
      <c r="AB36" s="371"/>
      <c r="AC36" s="389">
        <f ca="1">Credit_2010Q4!$AD35</f>
        <v>1</v>
      </c>
      <c r="AD36" s="371">
        <f t="shared" ca="1" si="78"/>
        <v>0.2</v>
      </c>
      <c r="AE36" s="371"/>
      <c r="AF36" s="389">
        <f ca="1">Credit_2011Q4!$AD35</f>
        <v>1</v>
      </c>
      <c r="AG36" s="371">
        <f t="shared" ca="1" si="79"/>
        <v>0.25</v>
      </c>
      <c r="AH36" s="371"/>
      <c r="AI36" s="389">
        <f t="shared" ca="1" si="80"/>
        <v>1</v>
      </c>
      <c r="AJ36" s="371">
        <f t="shared" ca="1" si="81"/>
        <v>0.33333333333333331</v>
      </c>
      <c r="AK36" s="371"/>
      <c r="AL36" s="389">
        <f t="shared" ca="1" si="82"/>
        <v>1</v>
      </c>
      <c r="AM36" s="371">
        <f t="shared" ca="1" si="83"/>
        <v>0.5</v>
      </c>
      <c r="AN36" s="371"/>
      <c r="AO36" s="389">
        <f t="shared" ca="1" si="92"/>
        <v>0</v>
      </c>
      <c r="AP36" s="371">
        <f t="shared" ca="1" si="84"/>
        <v>0</v>
      </c>
      <c r="AQ36" s="371"/>
      <c r="AR36" s="389">
        <f t="shared" ca="1" si="85"/>
        <v>0</v>
      </c>
      <c r="AS36" s="371">
        <f t="shared" ca="1" si="86"/>
        <v>0</v>
      </c>
      <c r="AT36" s="371"/>
      <c r="AU36" s="389">
        <f t="shared" ca="1" si="87"/>
        <v>0</v>
      </c>
      <c r="AV36" s="371">
        <f t="shared" ca="1" si="88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89"/>
      <c r="BH36" s="371"/>
      <c r="BI36" s="371"/>
      <c r="BJ36" s="390"/>
      <c r="BK36" s="458"/>
      <c r="BN36" s="258">
        <f t="shared" si="93"/>
        <v>13</v>
      </c>
      <c r="BO36" s="255" t="str">
        <f t="shared" si="94"/>
        <v>u</v>
      </c>
      <c r="BP36" s="258" t="str">
        <f t="shared" si="89"/>
        <v>'Credit_2012Q4'!u</v>
      </c>
      <c r="BR36" s="258" t="str">
        <f t="shared" si="90"/>
        <v>'Credit_2013Q4'!u</v>
      </c>
      <c r="BT36" s="258" t="str">
        <f t="shared" ca="1" si="91"/>
        <v>'Credit_2014Q4'!u</v>
      </c>
      <c r="BV36" s="258" t="str">
        <f t="shared" ca="1" si="91"/>
        <v>'Credit_2015Q4'!u</v>
      </c>
      <c r="BX36" s="258" t="str">
        <f t="shared" ca="1" si="91"/>
        <v>'Credit_2016Q4'!u</v>
      </c>
      <c r="BZ36" s="258" t="str">
        <f t="shared" ca="1" si="91"/>
        <v>'Credit_2017Q4'!u</v>
      </c>
      <c r="CB36" s="258" t="str">
        <f t="shared" ca="1" si="91"/>
        <v>'Credit_2018Q4'!u</v>
      </c>
      <c r="CD36" s="258" t="str">
        <f t="shared" ca="1" si="91"/>
        <v>'Credit_2019Q4'!u</v>
      </c>
      <c r="CF36" s="258" t="str">
        <f t="shared" ca="1" si="91"/>
        <v>'Credit_2020Q4'!u</v>
      </c>
      <c r="CH36" s="258" t="str">
        <f t="shared" ca="1" si="91"/>
        <v>'Credit_2021Q1'!u</v>
      </c>
    </row>
    <row r="37" spans="3:86" s="365" customFormat="1" x14ac:dyDescent="0.25">
      <c r="C37" s="359"/>
      <c r="D37" s="359" t="s">
        <v>80</v>
      </c>
      <c r="E37" s="291">
        <f t="shared" ref="E37:AA37" si="95">SUM(E31:E36)</f>
        <v>14</v>
      </c>
      <c r="F37" s="376">
        <f t="shared" si="95"/>
        <v>1</v>
      </c>
      <c r="G37" s="366"/>
      <c r="H37" s="291">
        <f t="shared" si="95"/>
        <v>15</v>
      </c>
      <c r="I37" s="376">
        <f t="shared" si="95"/>
        <v>1</v>
      </c>
      <c r="J37" s="366"/>
      <c r="K37" s="291">
        <f t="shared" si="95"/>
        <v>11</v>
      </c>
      <c r="L37" s="376">
        <f t="shared" si="95"/>
        <v>1</v>
      </c>
      <c r="M37" s="366"/>
      <c r="N37" s="291">
        <f>SUM(N31:N36)</f>
        <v>11</v>
      </c>
      <c r="O37" s="376">
        <f>SUM(O31:O36)</f>
        <v>1</v>
      </c>
      <c r="P37" s="376"/>
      <c r="Q37" s="291">
        <f>SUM(Q31:Q36)</f>
        <v>11</v>
      </c>
      <c r="R37" s="376">
        <f t="shared" si="95"/>
        <v>1</v>
      </c>
      <c r="S37" s="376"/>
      <c r="T37" s="291">
        <f>SUM(T31:T36)</f>
        <v>9</v>
      </c>
      <c r="U37" s="376">
        <f t="shared" si="95"/>
        <v>1</v>
      </c>
      <c r="V37" s="376"/>
      <c r="W37" s="291">
        <f>SUM(W31:W36)</f>
        <v>7</v>
      </c>
      <c r="X37" s="376">
        <f t="shared" si="95"/>
        <v>1</v>
      </c>
      <c r="Y37" s="376"/>
      <c r="Z37" s="291">
        <f>SUM(Z31:Z36)</f>
        <v>6</v>
      </c>
      <c r="AA37" s="376">
        <f t="shared" si="95"/>
        <v>0.99999999999999989</v>
      </c>
      <c r="AB37" s="376"/>
      <c r="AC37" s="291">
        <f t="shared" ref="AC37:AF37" ca="1" si="96">SUM(AC31:AC36)</f>
        <v>5</v>
      </c>
      <c r="AD37" s="376">
        <f t="shared" ca="1" si="96"/>
        <v>1</v>
      </c>
      <c r="AE37" s="376"/>
      <c r="AF37" s="291">
        <f t="shared" ca="1" si="96"/>
        <v>4</v>
      </c>
      <c r="AG37" s="376">
        <f t="shared" ref="AG37" ca="1" si="97">SUM(AG31:AG36)</f>
        <v>1</v>
      </c>
      <c r="AH37" s="376"/>
      <c r="AI37" s="291">
        <f ca="1">SUM(AI31:AI36)</f>
        <v>3</v>
      </c>
      <c r="AJ37" s="376">
        <f t="shared" ref="AJ37" ca="1" si="98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1"/>
      <c r="BH37" s="376"/>
      <c r="BI37" s="376"/>
      <c r="BJ37" s="392"/>
      <c r="BK37" s="459"/>
      <c r="BO37" s="260"/>
    </row>
    <row r="38" spans="3:86" x14ac:dyDescent="0.25">
      <c r="AA38" s="397"/>
    </row>
    <row r="40" spans="3:86" x14ac:dyDescent="0.25">
      <c r="C40" s="279"/>
      <c r="D40" s="279" t="s">
        <v>547</v>
      </c>
    </row>
  </sheetData>
  <mergeCells count="21"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J7:BK7"/>
    <mergeCell ref="AO7:AP7"/>
    <mergeCell ref="AX7:AY7"/>
    <mergeCell ref="BA7:BB7"/>
    <mergeCell ref="BD7:BE7"/>
    <mergeCell ref="BG7:BH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(56)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18.232142857142858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18.277777777777779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18.705882352941178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15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3.8" x14ac:dyDescent="0.25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3.8" x14ac:dyDescent="0.25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3.8" x14ac:dyDescent="0.25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3.8" x14ac:dyDescent="0.25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3.8" x14ac:dyDescent="0.25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3.8" x14ac:dyDescent="0.25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(57)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18.263157894736842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18.297297297297298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18.764705882352942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3.8" x14ac:dyDescent="0.25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3.8" x14ac:dyDescent="0.25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3.8" x14ac:dyDescent="0.25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3.8" x14ac:dyDescent="0.25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3.8" x14ac:dyDescent="0.25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3.8" x14ac:dyDescent="0.25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3.8" x14ac:dyDescent="0.25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3.8" x14ac:dyDescent="0.25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3.8" x14ac:dyDescent="0.25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3.8" x14ac:dyDescent="0.25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3.8" x14ac:dyDescent="0.25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3.8" x14ac:dyDescent="0.25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3.8" x14ac:dyDescent="0.25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3.8" x14ac:dyDescent="0.25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8" hidden="1" outlineLevel="1" x14ac:dyDescent="0.25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(58)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(18)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3.8" x14ac:dyDescent="0.25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3.8" x14ac:dyDescent="0.25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3.8" x14ac:dyDescent="0.25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18.293103448275861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18.378378378378379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18.666666666666668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15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3.8" x14ac:dyDescent="0.25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3.8" x14ac:dyDescent="0.25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3.8" x14ac:dyDescent="0.25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3.8" x14ac:dyDescent="0.25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3.8" x14ac:dyDescent="0.25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3.8" x14ac:dyDescent="0.25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3.8" x14ac:dyDescent="0.25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3.8" x14ac:dyDescent="0.25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3.8" x14ac:dyDescent="0.25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3.8" x14ac:dyDescent="0.25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3.8" x14ac:dyDescent="0.25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3.8" x14ac:dyDescent="0.25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3.8" x14ac:dyDescent="0.25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3.8" x14ac:dyDescent="0.25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3.8" x14ac:dyDescent="0.25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3.8" x14ac:dyDescent="0.25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3.8" x14ac:dyDescent="0.25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3.8" x14ac:dyDescent="0.25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3.8" x14ac:dyDescent="0.25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3.8" x14ac:dyDescent="0.25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3.8" x14ac:dyDescent="0.25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3.8" x14ac:dyDescent="0.25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3.8" x14ac:dyDescent="0.25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3.8" x14ac:dyDescent="0.25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3.8" x14ac:dyDescent="0.25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4.4" thickBot="1" x14ac:dyDescent="0.3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3.8" x14ac:dyDescent="0.25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customWidth="1" outlineLevel="1"/>
    <col min="5" max="5" width="12.5546875" style="4" customWidth="1" outlineLevel="1"/>
    <col min="6" max="6" width="9.109375" style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customWidth="1" outlineLevel="1"/>
    <col min="27" max="27" width="12.5546875" style="107" customWidth="1" outlineLevel="1"/>
    <col min="28" max="33" width="9.109375" style="1" customWidth="1" outlineLevel="1"/>
    <col min="34" max="16384" width="9.109375" style="1"/>
  </cols>
  <sheetData>
    <row r="1" spans="1:33" ht="18" x14ac:dyDescent="0.35">
      <c r="A1" s="75" t="s">
        <v>387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3.8" x14ac:dyDescent="0.3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81" s="1"/>
      <c r="B81" s="1"/>
      <c r="C81" s="4"/>
      <c r="D81" s="4"/>
      <c r="E81" s="121"/>
      <c r="F81" s="1"/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384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378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3.8" x14ac:dyDescent="0.3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3.8" x14ac:dyDescent="0.3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3.8" x14ac:dyDescent="0.3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3.8" x14ac:dyDescent="0.3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3.8" x14ac:dyDescent="0.3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3.8" x14ac:dyDescent="0.3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3.8" x14ac:dyDescent="0.3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3.8" x14ac:dyDescent="0.3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3.8" x14ac:dyDescent="0.3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3.8" x14ac:dyDescent="0.3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3.8" x14ac:dyDescent="0.3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3.8" x14ac:dyDescent="0.3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3.8" x14ac:dyDescent="0.3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3.8" x14ac:dyDescent="0.3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3.8" x14ac:dyDescent="0.3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3.8" x14ac:dyDescent="0.3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3.8" x14ac:dyDescent="0.3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4.4" thickBot="1" x14ac:dyDescent="0.35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4.4" thickBot="1" x14ac:dyDescent="0.35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 x14ac:dyDescent="0.25">
      <c r="E83" s="121"/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375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3.8" x14ac:dyDescent="0.3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4.4" thickBot="1" x14ac:dyDescent="0.35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3.8" x14ac:dyDescent="0.3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3.8" x14ac:dyDescent="0.3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3.8" x14ac:dyDescent="0.3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3.8" x14ac:dyDescent="0.3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4.4" thickBot="1" x14ac:dyDescent="0.35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3.8" x14ac:dyDescent="0.3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3.8" x14ac:dyDescent="0.3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3.8" x14ac:dyDescent="0.3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3.8" x14ac:dyDescent="0.3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4.4" thickBot="1" x14ac:dyDescent="0.35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3.8" x14ac:dyDescent="0.3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3.8" x14ac:dyDescent="0.3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3.8" x14ac:dyDescent="0.3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3.8" x14ac:dyDescent="0.3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4.4" thickBot="1" x14ac:dyDescent="0.35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3.8" x14ac:dyDescent="0.3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3.8" x14ac:dyDescent="0.3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3.8" x14ac:dyDescent="0.3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3.8" x14ac:dyDescent="0.3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3.8" x14ac:dyDescent="0.3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3.8" x14ac:dyDescent="0.3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3.8" x14ac:dyDescent="0.3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3.8" x14ac:dyDescent="0.3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3.8" x14ac:dyDescent="0.3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3.8" x14ac:dyDescent="0.3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3.8" x14ac:dyDescent="0.3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3.8" x14ac:dyDescent="0.3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3.8" x14ac:dyDescent="0.3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3.8" x14ac:dyDescent="0.3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3.8" x14ac:dyDescent="0.3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3.8" x14ac:dyDescent="0.3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3.8" x14ac:dyDescent="0.3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3.8" x14ac:dyDescent="0.3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3.8" x14ac:dyDescent="0.3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3.8" x14ac:dyDescent="0.3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3.8" x14ac:dyDescent="0.3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3.8" x14ac:dyDescent="0.3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3.8" x14ac:dyDescent="0.3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3.8" x14ac:dyDescent="0.3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3.8" x14ac:dyDescent="0.3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3.8" x14ac:dyDescent="0.3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3.8" x14ac:dyDescent="0.3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3.8" x14ac:dyDescent="0.3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3.8" x14ac:dyDescent="0.3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4.4" thickBot="1" x14ac:dyDescent="0.35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3.8" x14ac:dyDescent="0.3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4.4" thickBot="1" x14ac:dyDescent="0.35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3.8" x14ac:dyDescent="0.3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3.8" x14ac:dyDescent="0.3">
      <c r="A76" s="7"/>
      <c r="B76" s="5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85" t="s">
        <v>266</v>
      </c>
      <c r="F78" s="14"/>
    </row>
    <row r="79" spans="1:27" x14ac:dyDescent="0.25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32" t="s">
        <v>355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356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 x14ac:dyDescent="0.25">
      <c r="A83" s="85" t="s">
        <v>358</v>
      </c>
      <c r="D83" s="14"/>
      <c r="E83" s="1"/>
      <c r="AA83" s="1"/>
    </row>
    <row r="84" spans="1:27" x14ac:dyDescent="0.25">
      <c r="A84" s="85"/>
      <c r="D84" s="14"/>
      <c r="E84" s="1"/>
      <c r="AA84" s="1"/>
    </row>
    <row r="85" spans="1:27" x14ac:dyDescent="0.25">
      <c r="A85" s="85"/>
    </row>
    <row r="86" spans="1:27" x14ac:dyDescent="0.25">
      <c r="A86" s="33"/>
      <c r="E86" s="120"/>
      <c r="F86" s="14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361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4.4" thickBot="1" x14ac:dyDescent="0.35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3.8" x14ac:dyDescent="0.3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3.8" x14ac:dyDescent="0.3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3.8" x14ac:dyDescent="0.3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3.8" x14ac:dyDescent="0.3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4.4" thickBot="1" x14ac:dyDescent="0.35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3.8" x14ac:dyDescent="0.3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3.8" x14ac:dyDescent="0.3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3.8" x14ac:dyDescent="0.3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4.4" thickBot="1" x14ac:dyDescent="0.35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3.8" x14ac:dyDescent="0.3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3.8" x14ac:dyDescent="0.3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3.8" x14ac:dyDescent="0.3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4.4" thickBot="1" x14ac:dyDescent="0.35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3.8" x14ac:dyDescent="0.3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3.8" x14ac:dyDescent="0.3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3.8" x14ac:dyDescent="0.3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4.4" thickBot="1" x14ac:dyDescent="0.35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3.8" x14ac:dyDescent="0.3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3.8" x14ac:dyDescent="0.3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3.8" x14ac:dyDescent="0.3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3.8" x14ac:dyDescent="0.3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3.8" x14ac:dyDescent="0.3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3.8" x14ac:dyDescent="0.3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3.8" x14ac:dyDescent="0.3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3.8" x14ac:dyDescent="0.3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3.8" x14ac:dyDescent="0.3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3.8" x14ac:dyDescent="0.3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3.8" x14ac:dyDescent="0.3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3.8" x14ac:dyDescent="0.3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3.8" x14ac:dyDescent="0.3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3.8" x14ac:dyDescent="0.3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3.8" x14ac:dyDescent="0.3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3.8" x14ac:dyDescent="0.3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3.8" x14ac:dyDescent="0.3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3.8" x14ac:dyDescent="0.3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3.8" x14ac:dyDescent="0.3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3.8" x14ac:dyDescent="0.3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3.8" x14ac:dyDescent="0.3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3.8" x14ac:dyDescent="0.3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3.8" x14ac:dyDescent="0.3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3.8" x14ac:dyDescent="0.3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3.8" x14ac:dyDescent="0.3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3.8" x14ac:dyDescent="0.3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4.4" thickBot="1" x14ac:dyDescent="0.35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3.8" x14ac:dyDescent="0.3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3.8" x14ac:dyDescent="0.3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4.4" thickBot="1" x14ac:dyDescent="0.35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3.8" x14ac:dyDescent="0.3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7"/>
      <c r="B78" s="5"/>
      <c r="F78" s="14"/>
    </row>
    <row r="79" spans="1:27" x14ac:dyDescent="0.25">
      <c r="A79" s="85" t="s">
        <v>266</v>
      </c>
      <c r="F79" s="14"/>
      <c r="G79" s="133"/>
    </row>
    <row r="80" spans="1:27" s="133" customFormat="1" x14ac:dyDescent="0.25">
      <c r="A80" s="85" t="s">
        <v>365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355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356</v>
      </c>
      <c r="C82" s="134"/>
      <c r="D82" s="134"/>
      <c r="E82" s="134"/>
      <c r="F82" s="135"/>
      <c r="G82" s="1"/>
      <c r="AA82" s="136"/>
    </row>
    <row r="83" spans="1:27" x14ac:dyDescent="0.25">
      <c r="A83" s="132" t="s">
        <v>357</v>
      </c>
      <c r="D83" s="14"/>
      <c r="E83" s="1"/>
      <c r="AA83" s="1"/>
    </row>
    <row r="84" spans="1:27" x14ac:dyDescent="0.25">
      <c r="A84" s="85" t="s">
        <v>358</v>
      </c>
      <c r="D84" s="14"/>
      <c r="E84" s="1"/>
      <c r="AA84" s="1"/>
    </row>
    <row r="85" spans="1:27" x14ac:dyDescent="0.25">
      <c r="A85" s="85" t="s">
        <v>363</v>
      </c>
      <c r="D85" s="14"/>
      <c r="E85" s="1"/>
      <c r="AA85" s="1"/>
    </row>
    <row r="86" spans="1:27" x14ac:dyDescent="0.25">
      <c r="A86" s="85" t="s">
        <v>364</v>
      </c>
      <c r="F86" s="14"/>
    </row>
    <row r="87" spans="1:27" x14ac:dyDescent="0.25">
      <c r="A87" s="33"/>
      <c r="E87" s="120"/>
    </row>
    <row r="88" spans="1:27" x14ac:dyDescent="0.25">
      <c r="E88" s="120"/>
    </row>
    <row r="89" spans="1:27" x14ac:dyDescent="0.25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345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347</v>
      </c>
      <c r="C6" s="20"/>
    </row>
    <row r="7" spans="1:13" ht="14.4" thickBot="1" x14ac:dyDescent="0.35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3.8" x14ac:dyDescent="0.3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3.8" x14ac:dyDescent="0.3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3.8" x14ac:dyDescent="0.3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3.8" x14ac:dyDescent="0.3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4.4" thickBot="1" x14ac:dyDescent="0.35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3.8" x14ac:dyDescent="0.3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3.8" x14ac:dyDescent="0.3">
      <c r="A15" s="81" t="s">
        <v>87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19</v>
      </c>
      <c r="B22" s="110" t="s">
        <v>16</v>
      </c>
      <c r="C22" s="110">
        <v>15</v>
      </c>
      <c r="D22" s="65"/>
    </row>
    <row r="23" spans="1:12" ht="13.8" x14ac:dyDescent="0.3">
      <c r="A23" s="83" t="s">
        <v>254</v>
      </c>
      <c r="B23" s="110" t="s">
        <v>16</v>
      </c>
      <c r="C23" s="110">
        <v>15</v>
      </c>
      <c r="D23" s="65"/>
    </row>
    <row r="24" spans="1:12" ht="13.8" x14ac:dyDescent="0.3">
      <c r="A24" s="83" t="s">
        <v>255</v>
      </c>
      <c r="B24" s="110" t="s">
        <v>16</v>
      </c>
      <c r="C24" s="110">
        <v>15</v>
      </c>
      <c r="D24" s="65"/>
    </row>
    <row r="25" spans="1:12" ht="13.8" x14ac:dyDescent="0.3">
      <c r="A25" s="83" t="s">
        <v>12</v>
      </c>
      <c r="B25" s="110" t="s">
        <v>16</v>
      </c>
      <c r="C25" s="110">
        <v>15</v>
      </c>
      <c r="D25" s="65"/>
    </row>
    <row r="26" spans="1:12" ht="13.8" x14ac:dyDescent="0.3">
      <c r="A26" s="83" t="s">
        <v>21</v>
      </c>
      <c r="B26" s="110" t="s">
        <v>16</v>
      </c>
      <c r="C26" s="110">
        <v>15</v>
      </c>
      <c r="D26" s="65"/>
    </row>
    <row r="27" spans="1:12" ht="13.8" x14ac:dyDescent="0.3">
      <c r="A27" s="83" t="s">
        <v>340</v>
      </c>
      <c r="B27" s="110" t="s">
        <v>16</v>
      </c>
      <c r="C27" s="110">
        <v>15</v>
      </c>
      <c r="D27" s="65"/>
    </row>
    <row r="28" spans="1:12" ht="13.8" x14ac:dyDescent="0.3">
      <c r="A28" s="83" t="s">
        <v>24</v>
      </c>
      <c r="B28" s="110" t="s">
        <v>16</v>
      </c>
      <c r="C28" s="110">
        <v>15</v>
      </c>
      <c r="D28" s="65"/>
    </row>
    <row r="29" spans="1:12" ht="13.8" x14ac:dyDescent="0.3">
      <c r="A29" s="83" t="s">
        <v>256</v>
      </c>
      <c r="B29" s="110" t="s">
        <v>16</v>
      </c>
      <c r="C29" s="110">
        <v>15</v>
      </c>
      <c r="D29" s="69"/>
    </row>
    <row r="30" spans="1:12" ht="13.8" x14ac:dyDescent="0.3">
      <c r="A30" s="83" t="s">
        <v>25</v>
      </c>
      <c r="B30" s="110" t="s">
        <v>16</v>
      </c>
      <c r="C30" s="110">
        <v>15</v>
      </c>
      <c r="D30" s="65"/>
    </row>
    <row r="31" spans="1:12" ht="13.8" x14ac:dyDescent="0.3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257</v>
      </c>
      <c r="B32" s="110" t="s">
        <v>16</v>
      </c>
      <c r="C32" s="110">
        <v>15</v>
      </c>
      <c r="D32" s="65"/>
      <c r="J32" s="66"/>
    </row>
    <row r="33" spans="1:10" ht="13.8" x14ac:dyDescent="0.3">
      <c r="A33" s="81" t="s">
        <v>258</v>
      </c>
      <c r="B33" s="82" t="s">
        <v>28</v>
      </c>
      <c r="C33" s="82">
        <v>14</v>
      </c>
      <c r="D33" s="65"/>
      <c r="J33" s="66"/>
    </row>
    <row r="34" spans="1:10" ht="13.8" x14ac:dyDescent="0.3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3.8" x14ac:dyDescent="0.3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3.8" x14ac:dyDescent="0.3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20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55</v>
      </c>
      <c r="B54" s="110" t="s">
        <v>49</v>
      </c>
      <c r="C54" s="110">
        <v>13</v>
      </c>
      <c r="D54" s="65"/>
    </row>
    <row r="55" spans="1:8" ht="13.8" x14ac:dyDescent="0.3">
      <c r="A55" s="83" t="s">
        <v>48</v>
      </c>
      <c r="B55" s="110" t="s">
        <v>49</v>
      </c>
      <c r="C55" s="110">
        <v>13</v>
      </c>
      <c r="D55" s="65"/>
    </row>
    <row r="56" spans="1:8" ht="13.8" x14ac:dyDescent="0.3">
      <c r="A56" s="83" t="s">
        <v>60</v>
      </c>
      <c r="B56" s="110" t="s">
        <v>49</v>
      </c>
      <c r="C56" s="110">
        <v>13</v>
      </c>
      <c r="D56" s="65"/>
    </row>
    <row r="57" spans="1:8" ht="13.8" x14ac:dyDescent="0.3">
      <c r="A57" s="83" t="s">
        <v>261</v>
      </c>
      <c r="B57" s="110" t="s">
        <v>49</v>
      </c>
      <c r="C57" s="110">
        <v>13</v>
      </c>
      <c r="D57" s="69"/>
    </row>
    <row r="58" spans="1:8" ht="13.8" x14ac:dyDescent="0.3">
      <c r="A58" s="83" t="s">
        <v>57</v>
      </c>
      <c r="B58" s="110" t="s">
        <v>49</v>
      </c>
      <c r="C58" s="110">
        <v>13</v>
      </c>
      <c r="D58" s="65"/>
    </row>
    <row r="59" spans="1:8" ht="13.8" x14ac:dyDescent="0.3">
      <c r="A59" s="83" t="s">
        <v>35</v>
      </c>
      <c r="B59" s="110" t="s">
        <v>49</v>
      </c>
      <c r="C59" s="110">
        <v>13</v>
      </c>
      <c r="D59" s="65"/>
    </row>
    <row r="60" spans="1:8" ht="13.8" x14ac:dyDescent="0.3">
      <c r="A60" s="83" t="s">
        <v>40</v>
      </c>
      <c r="B60" s="110" t="s">
        <v>49</v>
      </c>
      <c r="C60" s="110">
        <v>13</v>
      </c>
      <c r="D60" s="65"/>
    </row>
    <row r="61" spans="1:8" ht="13.8" x14ac:dyDescent="0.3">
      <c r="A61" s="83" t="s">
        <v>22</v>
      </c>
      <c r="B61" s="110" t="s">
        <v>49</v>
      </c>
      <c r="C61" s="110">
        <v>13</v>
      </c>
      <c r="D61" s="65"/>
    </row>
    <row r="62" spans="1:8" ht="13.8" x14ac:dyDescent="0.3">
      <c r="A62" s="83" t="s">
        <v>41</v>
      </c>
      <c r="B62" s="110" t="s">
        <v>49</v>
      </c>
      <c r="C62" s="110">
        <v>13</v>
      </c>
      <c r="D62" s="65"/>
    </row>
    <row r="63" spans="1:8" ht="13.8" x14ac:dyDescent="0.3">
      <c r="A63" s="83" t="s">
        <v>54</v>
      </c>
      <c r="B63" s="110" t="s">
        <v>49</v>
      </c>
      <c r="C63" s="110">
        <v>13</v>
      </c>
      <c r="D63" s="65"/>
    </row>
    <row r="64" spans="1:8" ht="13.8" x14ac:dyDescent="0.3">
      <c r="A64" s="83" t="s">
        <v>62</v>
      </c>
      <c r="B64" s="110" t="s">
        <v>49</v>
      </c>
      <c r="C64" s="110">
        <v>13</v>
      </c>
      <c r="D64" s="65"/>
    </row>
    <row r="65" spans="1:5" ht="13.8" x14ac:dyDescent="0.3">
      <c r="A65" s="83" t="s">
        <v>59</v>
      </c>
      <c r="B65" s="110" t="s">
        <v>49</v>
      </c>
      <c r="C65" s="110">
        <v>13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264</v>
      </c>
      <c r="B68" s="82" t="s">
        <v>56</v>
      </c>
      <c r="C68" s="82">
        <v>12</v>
      </c>
      <c r="D68" s="69"/>
    </row>
    <row r="69" spans="1:5" ht="13.8" x14ac:dyDescent="0.3">
      <c r="A69" s="83" t="s">
        <v>69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42</v>
      </c>
      <c r="B70" s="110" t="s">
        <v>65</v>
      </c>
      <c r="C70" s="110">
        <v>10</v>
      </c>
      <c r="D70" s="69"/>
    </row>
    <row r="71" spans="1:5" ht="13.8" x14ac:dyDescent="0.3">
      <c r="A71" s="83" t="s">
        <v>248</v>
      </c>
      <c r="B71" s="110" t="s">
        <v>71</v>
      </c>
      <c r="C71" s="110">
        <v>7</v>
      </c>
      <c r="D71" s="65"/>
      <c r="E71" s="66"/>
    </row>
    <row r="72" spans="1:5" ht="13.8" x14ac:dyDescent="0.3">
      <c r="A72" s="83" t="s">
        <v>72</v>
      </c>
      <c r="B72" s="84" t="s">
        <v>136</v>
      </c>
      <c r="C72" s="84"/>
      <c r="D72" s="69"/>
    </row>
    <row r="73" spans="1:5" ht="13.8" x14ac:dyDescent="0.3">
      <c r="A73" s="83" t="s">
        <v>74</v>
      </c>
      <c r="B73" s="84" t="s">
        <v>136</v>
      </c>
      <c r="C73" s="84"/>
      <c r="D73" s="12"/>
    </row>
    <row r="74" spans="1:5" ht="13.8" x14ac:dyDescent="0.3">
      <c r="A74" s="83" t="s">
        <v>75</v>
      </c>
      <c r="B74" s="84" t="s">
        <v>136</v>
      </c>
      <c r="C74" s="84"/>
      <c r="D74" s="9"/>
    </row>
    <row r="75" spans="1:5" ht="14.4" thickBot="1" x14ac:dyDescent="0.35">
      <c r="A75" s="112" t="s">
        <v>76</v>
      </c>
      <c r="B75" s="92" t="s">
        <v>136</v>
      </c>
      <c r="C75" s="92"/>
      <c r="D75" s="9"/>
    </row>
    <row r="76" spans="1:5" ht="13.8" x14ac:dyDescent="0.3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 x14ac:dyDescent="0.25">
      <c r="A77" s="7"/>
      <c r="B77" s="5"/>
      <c r="D77" s="14"/>
    </row>
    <row r="78" spans="1:5" x14ac:dyDescent="0.25">
      <c r="A78" s="7"/>
      <c r="B78" s="5"/>
      <c r="D78" s="14"/>
    </row>
    <row r="79" spans="1:5" x14ac:dyDescent="0.25">
      <c r="A79" s="85" t="s">
        <v>266</v>
      </c>
      <c r="D79" s="14"/>
    </row>
    <row r="80" spans="1:5" x14ac:dyDescent="0.25">
      <c r="A80" s="85" t="s">
        <v>342</v>
      </c>
      <c r="D80" s="14"/>
    </row>
    <row r="81" spans="1:4" x14ac:dyDescent="0.25">
      <c r="A81" s="85" t="s">
        <v>341</v>
      </c>
      <c r="D81" s="14"/>
    </row>
    <row r="82" spans="1:4" x14ac:dyDescent="0.25">
      <c r="A82" s="85" t="s">
        <v>343</v>
      </c>
      <c r="D82" s="14"/>
    </row>
    <row r="83" spans="1:4" x14ac:dyDescent="0.25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86" customWidth="1"/>
    <col min="2" max="2" width="9" style="118" customWidth="1"/>
    <col min="3" max="3" width="6.44140625" style="118" customWidth="1"/>
    <col min="4" max="4" width="8" style="118" customWidth="1"/>
    <col min="5" max="16384" width="9.109375" style="86"/>
  </cols>
  <sheetData>
    <row r="1" spans="1:4" ht="18" x14ac:dyDescent="0.35">
      <c r="A1" s="75" t="s">
        <v>244</v>
      </c>
    </row>
    <row r="4" spans="1:4" x14ac:dyDescent="0.3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 x14ac:dyDescent="0.3">
      <c r="A5" s="123"/>
      <c r="B5" s="206" t="s">
        <v>101</v>
      </c>
      <c r="C5" s="206" t="s">
        <v>102</v>
      </c>
      <c r="D5" s="206" t="s">
        <v>102</v>
      </c>
    </row>
    <row r="6" spans="1:4" x14ac:dyDescent="0.3">
      <c r="A6" s="123"/>
      <c r="B6" s="206"/>
      <c r="C6" s="206"/>
      <c r="D6" s="206"/>
    </row>
    <row r="7" spans="1:4" x14ac:dyDescent="0.3">
      <c r="A7" s="124"/>
      <c r="B7" s="206" t="s">
        <v>103</v>
      </c>
      <c r="C7" s="206" t="s">
        <v>104</v>
      </c>
      <c r="D7" s="206" t="s">
        <v>104</v>
      </c>
    </row>
    <row r="8" spans="1:4" x14ac:dyDescent="0.3">
      <c r="A8" s="117"/>
      <c r="B8" s="206" t="s">
        <v>105</v>
      </c>
      <c r="C8" s="206" t="s">
        <v>106</v>
      </c>
      <c r="D8" s="206" t="s">
        <v>106</v>
      </c>
    </row>
    <row r="9" spans="1:4" x14ac:dyDescent="0.3">
      <c r="A9" s="117"/>
      <c r="B9" s="206" t="s">
        <v>107</v>
      </c>
      <c r="C9" s="206" t="s">
        <v>108</v>
      </c>
      <c r="D9" s="206" t="s">
        <v>108</v>
      </c>
    </row>
    <row r="10" spans="1:4" x14ac:dyDescent="0.3">
      <c r="A10" s="124"/>
      <c r="B10" s="206"/>
      <c r="C10" s="206"/>
      <c r="D10" s="206"/>
    </row>
    <row r="11" spans="1:4" x14ac:dyDescent="0.3">
      <c r="A11" s="124"/>
      <c r="B11" s="206" t="s">
        <v>109</v>
      </c>
      <c r="C11" s="206" t="s">
        <v>110</v>
      </c>
      <c r="D11" s="206" t="s">
        <v>110</v>
      </c>
    </row>
    <row r="12" spans="1:4" x14ac:dyDescent="0.3">
      <c r="A12" s="124"/>
      <c r="B12" s="206" t="s">
        <v>111</v>
      </c>
      <c r="C12" s="206" t="s">
        <v>2</v>
      </c>
      <c r="D12" s="206" t="s">
        <v>2</v>
      </c>
    </row>
    <row r="13" spans="1:4" x14ac:dyDescent="0.3">
      <c r="A13" s="124"/>
      <c r="B13" s="206" t="s">
        <v>112</v>
      </c>
      <c r="C13" s="206" t="s">
        <v>10</v>
      </c>
      <c r="D13" s="206" t="s">
        <v>10</v>
      </c>
    </row>
    <row r="14" spans="1:4" x14ac:dyDescent="0.3">
      <c r="A14" s="124"/>
      <c r="B14" s="206"/>
      <c r="C14" s="206"/>
      <c r="D14" s="206"/>
    </row>
    <row r="15" spans="1:4" x14ac:dyDescent="0.3">
      <c r="A15" s="124"/>
      <c r="B15" s="206" t="s">
        <v>113</v>
      </c>
      <c r="C15" s="206" t="s">
        <v>16</v>
      </c>
      <c r="D15" s="206" t="s">
        <v>16</v>
      </c>
    </row>
    <row r="16" spans="1:4" x14ac:dyDescent="0.3">
      <c r="A16" s="124"/>
      <c r="B16" s="206" t="s">
        <v>114</v>
      </c>
      <c r="C16" s="206" t="s">
        <v>28</v>
      </c>
      <c r="D16" s="206" t="s">
        <v>28</v>
      </c>
    </row>
    <row r="17" spans="1:4" x14ac:dyDescent="0.3">
      <c r="A17" s="124"/>
      <c r="B17" s="206" t="s">
        <v>115</v>
      </c>
      <c r="C17" s="206" t="s">
        <v>49</v>
      </c>
      <c r="D17" s="206" t="s">
        <v>49</v>
      </c>
    </row>
    <row r="18" spans="1:4" x14ac:dyDescent="0.3">
      <c r="A18" s="124"/>
      <c r="B18" s="206"/>
      <c r="C18" s="206"/>
      <c r="D18" s="206"/>
    </row>
    <row r="19" spans="1:4" x14ac:dyDescent="0.3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 x14ac:dyDescent="0.3">
      <c r="A20" s="125"/>
      <c r="B20" s="123"/>
      <c r="C20" s="123"/>
      <c r="D20" s="123"/>
    </row>
    <row r="21" spans="1:4" x14ac:dyDescent="0.3">
      <c r="A21" s="124"/>
      <c r="B21" s="206" t="s">
        <v>116</v>
      </c>
      <c r="C21" s="206" t="s">
        <v>56</v>
      </c>
      <c r="D21" s="206" t="s">
        <v>56</v>
      </c>
    </row>
    <row r="22" spans="1:4" x14ac:dyDescent="0.3">
      <c r="A22" s="124"/>
      <c r="B22" s="206" t="s">
        <v>117</v>
      </c>
      <c r="C22" s="206" t="s">
        <v>61</v>
      </c>
      <c r="D22" s="206" t="s">
        <v>61</v>
      </c>
    </row>
    <row r="23" spans="1:4" x14ac:dyDescent="0.3">
      <c r="A23" s="124"/>
      <c r="B23" s="206" t="s">
        <v>118</v>
      </c>
      <c r="C23" s="206" t="s">
        <v>65</v>
      </c>
      <c r="D23" s="206" t="s">
        <v>65</v>
      </c>
    </row>
    <row r="24" spans="1:4" x14ac:dyDescent="0.3">
      <c r="A24" s="124"/>
      <c r="B24" s="206"/>
      <c r="C24" s="206"/>
      <c r="D24" s="206"/>
    </row>
    <row r="25" spans="1:4" x14ac:dyDescent="0.3">
      <c r="A25" s="123"/>
      <c r="B25" s="206" t="s">
        <v>119</v>
      </c>
      <c r="C25" s="206" t="s">
        <v>68</v>
      </c>
      <c r="D25" s="206" t="s">
        <v>68</v>
      </c>
    </row>
    <row r="26" spans="1:4" x14ac:dyDescent="0.3">
      <c r="A26" s="124"/>
      <c r="B26" s="206" t="s">
        <v>120</v>
      </c>
      <c r="C26" s="206" t="s">
        <v>78</v>
      </c>
      <c r="D26" s="206" t="s">
        <v>78</v>
      </c>
    </row>
    <row r="27" spans="1:4" x14ac:dyDescent="0.3">
      <c r="A27" s="124"/>
      <c r="B27" s="206" t="s">
        <v>121</v>
      </c>
      <c r="C27" s="206" t="s">
        <v>71</v>
      </c>
      <c r="D27" s="206" t="s">
        <v>71</v>
      </c>
    </row>
    <row r="28" spans="1:4" x14ac:dyDescent="0.3">
      <c r="A28" s="124"/>
      <c r="B28" s="206"/>
      <c r="C28" s="206"/>
      <c r="D28" s="206"/>
    </row>
    <row r="29" spans="1:4" x14ac:dyDescent="0.3">
      <c r="A29" s="124"/>
      <c r="B29" s="206" t="s">
        <v>122</v>
      </c>
      <c r="C29" s="206" t="s">
        <v>123</v>
      </c>
      <c r="D29" s="206" t="s">
        <v>123</v>
      </c>
    </row>
    <row r="30" spans="1:4" x14ac:dyDescent="0.3">
      <c r="A30" s="124"/>
      <c r="B30" s="206" t="s">
        <v>124</v>
      </c>
      <c r="C30" s="206" t="s">
        <v>125</v>
      </c>
      <c r="D30" s="206" t="s">
        <v>125</v>
      </c>
    </row>
    <row r="31" spans="1:4" x14ac:dyDescent="0.3">
      <c r="A31" s="124"/>
      <c r="B31" s="206" t="s">
        <v>126</v>
      </c>
      <c r="C31" s="206" t="s">
        <v>127</v>
      </c>
      <c r="D31" s="206" t="s">
        <v>127</v>
      </c>
    </row>
    <row r="32" spans="1:4" x14ac:dyDescent="0.3">
      <c r="A32" s="124"/>
      <c r="B32" s="206"/>
      <c r="C32" s="206"/>
      <c r="D32" s="206"/>
    </row>
    <row r="33" spans="1:4" x14ac:dyDescent="0.3">
      <c r="A33" s="124"/>
      <c r="B33" s="206" t="s">
        <v>128</v>
      </c>
      <c r="C33" s="206" t="s">
        <v>129</v>
      </c>
      <c r="D33" s="206" t="s">
        <v>129</v>
      </c>
    </row>
    <row r="34" spans="1:4" x14ac:dyDescent="0.3">
      <c r="A34" s="124"/>
      <c r="B34" s="206"/>
      <c r="C34" s="206"/>
      <c r="D34" s="206"/>
    </row>
    <row r="35" spans="1:4" x14ac:dyDescent="0.3">
      <c r="A35" s="124"/>
      <c r="B35" s="206" t="s">
        <v>130</v>
      </c>
      <c r="C35" s="206" t="s">
        <v>130</v>
      </c>
      <c r="D35" s="206" t="s">
        <v>130</v>
      </c>
    </row>
    <row r="36" spans="1:4" x14ac:dyDescent="0.3">
      <c r="A36" s="124"/>
      <c r="B36" s="206"/>
      <c r="C36" s="206"/>
      <c r="D36" s="206"/>
    </row>
    <row r="37" spans="1:4" x14ac:dyDescent="0.3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 x14ac:dyDescent="0.3">
      <c r="A38" s="123"/>
      <c r="B38" s="206" t="s">
        <v>130</v>
      </c>
      <c r="C38" s="206" t="s">
        <v>86</v>
      </c>
      <c r="D38" s="206" t="s">
        <v>86</v>
      </c>
    </row>
    <row r="39" spans="1:4" x14ac:dyDescent="0.3">
      <c r="A39" s="85"/>
      <c r="B39" s="206"/>
      <c r="C39" s="206"/>
      <c r="D39" s="206"/>
    </row>
    <row r="41" spans="1:4" x14ac:dyDescent="0.3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346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348</v>
      </c>
      <c r="C6" s="20"/>
    </row>
    <row r="7" spans="1:13" ht="14.4" thickBot="1" x14ac:dyDescent="0.35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3.8" x14ac:dyDescent="0.3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3.8" x14ac:dyDescent="0.3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3.8" x14ac:dyDescent="0.3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3.8" x14ac:dyDescent="0.3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4.4" thickBot="1" x14ac:dyDescent="0.35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3.8" x14ac:dyDescent="0.3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3.8" x14ac:dyDescent="0.3">
      <c r="A15" s="81" t="s">
        <v>253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259</v>
      </c>
      <c r="B22" s="110" t="s">
        <v>16</v>
      </c>
      <c r="C22" s="110">
        <v>15</v>
      </c>
      <c r="D22" s="65"/>
    </row>
    <row r="23" spans="1:12" ht="13.8" x14ac:dyDescent="0.3">
      <c r="A23" s="83" t="s">
        <v>19</v>
      </c>
      <c r="B23" s="110" t="s">
        <v>16</v>
      </c>
      <c r="C23" s="110">
        <v>15</v>
      </c>
      <c r="D23" s="65"/>
    </row>
    <row r="24" spans="1:12" ht="13.8" x14ac:dyDescent="0.3">
      <c r="A24" s="83" t="s">
        <v>11</v>
      </c>
      <c r="B24" s="110" t="s">
        <v>16</v>
      </c>
      <c r="C24" s="110">
        <v>15</v>
      </c>
      <c r="D24" s="65"/>
    </row>
    <row r="25" spans="1:12" ht="13.8" x14ac:dyDescent="0.3">
      <c r="A25" s="83" t="s">
        <v>20</v>
      </c>
      <c r="B25" s="110" t="s">
        <v>16</v>
      </c>
      <c r="C25" s="110">
        <v>15</v>
      </c>
      <c r="D25" s="65"/>
    </row>
    <row r="26" spans="1:12" ht="13.8" x14ac:dyDescent="0.3">
      <c r="A26" s="83" t="s">
        <v>254</v>
      </c>
      <c r="B26" s="110" t="s">
        <v>16</v>
      </c>
      <c r="C26" s="110">
        <v>15</v>
      </c>
      <c r="D26" s="65"/>
    </row>
    <row r="27" spans="1:12" ht="13.8" x14ac:dyDescent="0.3">
      <c r="A27" s="83" t="s">
        <v>255</v>
      </c>
      <c r="B27" s="110" t="s">
        <v>16</v>
      </c>
      <c r="C27" s="110">
        <v>15</v>
      </c>
      <c r="D27" s="65"/>
    </row>
    <row r="28" spans="1:12" ht="13.8" x14ac:dyDescent="0.3">
      <c r="A28" s="83" t="s">
        <v>12</v>
      </c>
      <c r="B28" s="110" t="s">
        <v>16</v>
      </c>
      <c r="C28" s="110">
        <v>15</v>
      </c>
      <c r="D28" s="65"/>
    </row>
    <row r="29" spans="1:12" ht="13.8" x14ac:dyDescent="0.3">
      <c r="A29" s="83" t="s">
        <v>21</v>
      </c>
      <c r="B29" s="110" t="s">
        <v>16</v>
      </c>
      <c r="C29" s="110">
        <v>15</v>
      </c>
      <c r="D29" s="69"/>
    </row>
    <row r="30" spans="1:12" ht="13.8" x14ac:dyDescent="0.3">
      <c r="A30" s="83" t="s">
        <v>22</v>
      </c>
      <c r="B30" s="110" t="s">
        <v>16</v>
      </c>
      <c r="C30" s="110">
        <v>15</v>
      </c>
      <c r="D30" s="65"/>
    </row>
    <row r="31" spans="1:12" ht="13.8" x14ac:dyDescent="0.3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24</v>
      </c>
      <c r="B32" s="110" t="s">
        <v>16</v>
      </c>
      <c r="C32" s="110">
        <v>15</v>
      </c>
      <c r="D32" s="65"/>
      <c r="J32" s="66"/>
    </row>
    <row r="33" spans="1:10" ht="13.8" x14ac:dyDescent="0.3">
      <c r="A33" s="83" t="s">
        <v>256</v>
      </c>
      <c r="B33" s="110" t="s">
        <v>16</v>
      </c>
      <c r="C33" s="110">
        <v>15</v>
      </c>
      <c r="D33" s="65"/>
      <c r="J33" s="66"/>
    </row>
    <row r="34" spans="1:10" ht="13.8" x14ac:dyDescent="0.3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3.8" x14ac:dyDescent="0.3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3.8" x14ac:dyDescent="0.3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38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48</v>
      </c>
      <c r="B54" s="110" t="s">
        <v>49</v>
      </c>
      <c r="C54" s="110">
        <v>13</v>
      </c>
      <c r="D54" s="65"/>
    </row>
    <row r="55" spans="1:8" ht="13.8" x14ac:dyDescent="0.3">
      <c r="A55" s="83" t="s">
        <v>60</v>
      </c>
      <c r="B55" s="110" t="s">
        <v>49</v>
      </c>
      <c r="C55" s="110">
        <v>13</v>
      </c>
      <c r="D55" s="65"/>
    </row>
    <row r="56" spans="1:8" ht="13.8" x14ac:dyDescent="0.3">
      <c r="A56" s="83" t="s">
        <v>261</v>
      </c>
      <c r="B56" s="110" t="s">
        <v>49</v>
      </c>
      <c r="C56" s="110">
        <v>13</v>
      </c>
      <c r="D56" s="65"/>
    </row>
    <row r="57" spans="1:8" ht="13.8" x14ac:dyDescent="0.3">
      <c r="A57" s="83" t="s">
        <v>57</v>
      </c>
      <c r="B57" s="110" t="s">
        <v>49</v>
      </c>
      <c r="C57" s="110">
        <v>13</v>
      </c>
      <c r="D57" s="69"/>
    </row>
    <row r="58" spans="1:8" ht="13.8" x14ac:dyDescent="0.3">
      <c r="A58" s="83" t="s">
        <v>35</v>
      </c>
      <c r="B58" s="110" t="s">
        <v>49</v>
      </c>
      <c r="C58" s="110">
        <v>13</v>
      </c>
      <c r="D58" s="65"/>
    </row>
    <row r="59" spans="1:8" ht="13.8" x14ac:dyDescent="0.3">
      <c r="A59" s="83" t="s">
        <v>40</v>
      </c>
      <c r="B59" s="110" t="s">
        <v>49</v>
      </c>
      <c r="C59" s="110">
        <v>13</v>
      </c>
      <c r="D59" s="65"/>
    </row>
    <row r="60" spans="1:8" ht="13.8" x14ac:dyDescent="0.3">
      <c r="A60" s="83" t="s">
        <v>41</v>
      </c>
      <c r="B60" s="110" t="s">
        <v>49</v>
      </c>
      <c r="C60" s="110">
        <v>13</v>
      </c>
      <c r="D60" s="65"/>
    </row>
    <row r="61" spans="1:8" ht="13.8" x14ac:dyDescent="0.3">
      <c r="A61" s="83" t="s">
        <v>42</v>
      </c>
      <c r="B61" s="110" t="s">
        <v>49</v>
      </c>
      <c r="C61" s="110">
        <v>13</v>
      </c>
      <c r="D61" s="65"/>
    </row>
    <row r="62" spans="1:8" ht="13.8" x14ac:dyDescent="0.3">
      <c r="A62" s="83" t="s">
        <v>54</v>
      </c>
      <c r="B62" s="110" t="s">
        <v>49</v>
      </c>
      <c r="C62" s="110">
        <v>13</v>
      </c>
      <c r="D62" s="65"/>
    </row>
    <row r="63" spans="1:8" ht="13.8" x14ac:dyDescent="0.3">
      <c r="A63" s="83" t="s">
        <v>62</v>
      </c>
      <c r="B63" s="110" t="s">
        <v>49</v>
      </c>
      <c r="C63" s="110">
        <v>13</v>
      </c>
      <c r="D63" s="65"/>
    </row>
    <row r="64" spans="1:8" ht="13.8" x14ac:dyDescent="0.3">
      <c r="A64" s="83" t="s">
        <v>59</v>
      </c>
      <c r="B64" s="110" t="s">
        <v>49</v>
      </c>
      <c r="C64" s="110">
        <v>13</v>
      </c>
      <c r="D64" s="65"/>
    </row>
    <row r="65" spans="1:5" ht="13.8" x14ac:dyDescent="0.3">
      <c r="A65" s="81" t="s">
        <v>55</v>
      </c>
      <c r="B65" s="82" t="s">
        <v>56</v>
      </c>
      <c r="C65" s="82">
        <v>12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66</v>
      </c>
      <c r="B68" s="82" t="s">
        <v>56</v>
      </c>
      <c r="C68" s="82">
        <v>12</v>
      </c>
      <c r="D68" s="69"/>
    </row>
    <row r="69" spans="1:5" ht="13.8" x14ac:dyDescent="0.3">
      <c r="A69" s="83" t="s">
        <v>264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69</v>
      </c>
      <c r="B70" s="110" t="s">
        <v>65</v>
      </c>
      <c r="C70" s="110">
        <v>10</v>
      </c>
      <c r="D70" s="69"/>
    </row>
    <row r="71" spans="1:5" ht="13.8" x14ac:dyDescent="0.3">
      <c r="A71" s="113" t="s">
        <v>70</v>
      </c>
      <c r="B71" s="110" t="s">
        <v>68</v>
      </c>
      <c r="C71" s="110">
        <v>9</v>
      </c>
      <c r="D71" s="65"/>
      <c r="E71" s="66"/>
    </row>
    <row r="72" spans="1:5" ht="13.8" x14ac:dyDescent="0.3">
      <c r="A72" s="83" t="s">
        <v>248</v>
      </c>
      <c r="B72" s="110" t="s">
        <v>71</v>
      </c>
      <c r="C72" s="110">
        <v>7</v>
      </c>
      <c r="D72" s="69"/>
    </row>
    <row r="73" spans="1:5" ht="13.8" x14ac:dyDescent="0.3">
      <c r="A73" s="83" t="s">
        <v>72</v>
      </c>
      <c r="B73" s="84" t="s">
        <v>136</v>
      </c>
      <c r="C73" s="84"/>
      <c r="D73" s="12"/>
    </row>
    <row r="74" spans="1:5" ht="13.8" x14ac:dyDescent="0.3">
      <c r="A74" s="83" t="s">
        <v>74</v>
      </c>
      <c r="B74" s="84" t="s">
        <v>136</v>
      </c>
      <c r="C74" s="84"/>
      <c r="D74" s="9"/>
    </row>
    <row r="75" spans="1:5" ht="13.8" x14ac:dyDescent="0.3">
      <c r="A75" s="83" t="s">
        <v>75</v>
      </c>
      <c r="B75" s="84" t="s">
        <v>136</v>
      </c>
      <c r="C75" s="84"/>
      <c r="D75" s="9"/>
    </row>
    <row r="76" spans="1:5" ht="14.4" thickBot="1" x14ac:dyDescent="0.35">
      <c r="A76" s="112" t="s">
        <v>76</v>
      </c>
      <c r="B76" s="92" t="s">
        <v>136</v>
      </c>
      <c r="C76" s="92"/>
      <c r="D76" s="9"/>
    </row>
    <row r="77" spans="1:5" ht="13.8" x14ac:dyDescent="0.3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 x14ac:dyDescent="0.25">
      <c r="A78" s="7"/>
      <c r="B78" s="5"/>
      <c r="D78" s="14"/>
    </row>
    <row r="79" spans="1:5" x14ac:dyDescent="0.25">
      <c r="A79" s="7"/>
      <c r="B79" s="5"/>
      <c r="D79" s="14"/>
    </row>
    <row r="80" spans="1:5" x14ac:dyDescent="0.25">
      <c r="A80" s="85" t="s">
        <v>266</v>
      </c>
      <c r="D80" s="14"/>
    </row>
    <row r="81" spans="1:4" x14ac:dyDescent="0.25">
      <c r="A81" s="85" t="s">
        <v>350</v>
      </c>
      <c r="D81" s="14"/>
    </row>
    <row r="82" spans="1:4" x14ac:dyDescent="0.25">
      <c r="A82" s="85" t="s">
        <v>351</v>
      </c>
      <c r="D82" s="14"/>
    </row>
    <row r="83" spans="1:4" x14ac:dyDescent="0.25">
      <c r="A83" s="85" t="s">
        <v>352</v>
      </c>
      <c r="D83" s="14"/>
    </row>
    <row r="84" spans="1:4" x14ac:dyDescent="0.25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/>
  </sheetViews>
  <sheetFormatPr defaultColWidth="9.109375" defaultRowHeight="13.2" x14ac:dyDescent="0.25"/>
  <cols>
    <col min="1" max="1" width="37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16384" width="9.109375" style="1"/>
  </cols>
  <sheetData>
    <row r="1" spans="1:7" ht="17.399999999999999" x14ac:dyDescent="0.3">
      <c r="A1" s="18" t="s">
        <v>241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6" spans="1:7" x14ac:dyDescent="0.25">
      <c r="A6" s="37" t="s">
        <v>0</v>
      </c>
      <c r="B6" s="19">
        <v>2006</v>
      </c>
      <c r="C6" s="20"/>
      <c r="E6" s="17"/>
      <c r="F6" s="4"/>
      <c r="G6" s="4"/>
    </row>
    <row r="7" spans="1:7" x14ac:dyDescent="0.25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 x14ac:dyDescent="0.25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 x14ac:dyDescent="0.25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 x14ac:dyDescent="0.25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 x14ac:dyDescent="0.25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 x14ac:dyDescent="0.25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 x14ac:dyDescent="0.25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 x14ac:dyDescent="0.25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 x14ac:dyDescent="0.25">
      <c r="A15" s="30" t="s">
        <v>52</v>
      </c>
      <c r="B15" s="28" t="s">
        <v>10</v>
      </c>
      <c r="C15" s="29">
        <v>16</v>
      </c>
      <c r="D15" s="9"/>
    </row>
    <row r="16" spans="1:7" x14ac:dyDescent="0.25">
      <c r="A16" s="28" t="s">
        <v>13</v>
      </c>
      <c r="B16" s="28" t="s">
        <v>10</v>
      </c>
      <c r="C16" s="29">
        <v>16</v>
      </c>
      <c r="D16" s="9"/>
    </row>
    <row r="17" spans="1:4" x14ac:dyDescent="0.25">
      <c r="A17" s="28" t="s">
        <v>14</v>
      </c>
      <c r="B17" s="28" t="s">
        <v>10</v>
      </c>
      <c r="C17" s="29">
        <v>16</v>
      </c>
      <c r="D17" s="9"/>
    </row>
    <row r="18" spans="1:4" x14ac:dyDescent="0.25">
      <c r="A18" s="25" t="s">
        <v>15</v>
      </c>
      <c r="B18" s="25" t="s">
        <v>16</v>
      </c>
      <c r="C18" s="22">
        <v>15</v>
      </c>
      <c r="D18" s="9"/>
    </row>
    <row r="19" spans="1:4" x14ac:dyDescent="0.25">
      <c r="A19" s="25" t="s">
        <v>17</v>
      </c>
      <c r="B19" s="25" t="s">
        <v>16</v>
      </c>
      <c r="C19" s="22">
        <v>15</v>
      </c>
      <c r="D19" s="9"/>
    </row>
    <row r="20" spans="1:4" x14ac:dyDescent="0.25">
      <c r="A20" s="25" t="s">
        <v>88</v>
      </c>
      <c r="B20" s="25" t="s">
        <v>16</v>
      </c>
      <c r="C20" s="22">
        <v>15</v>
      </c>
      <c r="D20" s="12"/>
    </row>
    <row r="21" spans="1:4" x14ac:dyDescent="0.25">
      <c r="A21" s="25" t="s">
        <v>19</v>
      </c>
      <c r="B21" s="25" t="s">
        <v>16</v>
      </c>
      <c r="C21" s="22">
        <v>15</v>
      </c>
      <c r="D21" s="12"/>
    </row>
    <row r="22" spans="1:4" x14ac:dyDescent="0.25">
      <c r="A22" s="25" t="s">
        <v>11</v>
      </c>
      <c r="B22" s="25" t="s">
        <v>16</v>
      </c>
      <c r="C22" s="22">
        <v>15</v>
      </c>
      <c r="D22" s="12"/>
    </row>
    <row r="23" spans="1:4" x14ac:dyDescent="0.25">
      <c r="A23" s="25" t="s">
        <v>20</v>
      </c>
      <c r="B23" s="25" t="s">
        <v>16</v>
      </c>
      <c r="C23" s="22">
        <v>15</v>
      </c>
      <c r="D23" s="9"/>
    </row>
    <row r="24" spans="1:4" x14ac:dyDescent="0.25">
      <c r="A24" s="24" t="s">
        <v>237</v>
      </c>
      <c r="B24" s="2" t="s">
        <v>16</v>
      </c>
      <c r="C24" s="22">
        <v>15</v>
      </c>
      <c r="D24" s="9"/>
    </row>
    <row r="25" spans="1:4" x14ac:dyDescent="0.25">
      <c r="A25" s="24" t="s">
        <v>236</v>
      </c>
      <c r="B25" s="2" t="s">
        <v>16</v>
      </c>
      <c r="C25" s="22">
        <v>15</v>
      </c>
      <c r="D25" s="9"/>
    </row>
    <row r="26" spans="1:4" x14ac:dyDescent="0.25">
      <c r="A26" s="32" t="s">
        <v>12</v>
      </c>
      <c r="B26" s="32" t="s">
        <v>16</v>
      </c>
      <c r="C26" s="22">
        <v>15</v>
      </c>
      <c r="D26" s="9"/>
    </row>
    <row r="27" spans="1:4" x14ac:dyDescent="0.25">
      <c r="A27" s="25" t="s">
        <v>21</v>
      </c>
      <c r="B27" s="25" t="s">
        <v>16</v>
      </c>
      <c r="C27" s="22">
        <v>15</v>
      </c>
      <c r="D27" s="9"/>
    </row>
    <row r="28" spans="1:4" x14ac:dyDescent="0.25">
      <c r="A28" s="25" t="s">
        <v>22</v>
      </c>
      <c r="B28" s="25" t="s">
        <v>16</v>
      </c>
      <c r="C28" s="22">
        <v>15</v>
      </c>
      <c r="D28" s="9"/>
    </row>
    <row r="29" spans="1:4" x14ac:dyDescent="0.25">
      <c r="A29" s="25" t="s">
        <v>24</v>
      </c>
      <c r="B29" s="25" t="s">
        <v>16</v>
      </c>
      <c r="C29" s="22">
        <v>15</v>
      </c>
      <c r="D29" s="9"/>
    </row>
    <row r="30" spans="1:4" x14ac:dyDescent="0.25">
      <c r="A30" s="25" t="s">
        <v>25</v>
      </c>
      <c r="B30" s="25" t="s">
        <v>16</v>
      </c>
      <c r="C30" s="22">
        <v>15</v>
      </c>
      <c r="D30" s="12"/>
    </row>
    <row r="31" spans="1:4" x14ac:dyDescent="0.25">
      <c r="A31" s="25" t="s">
        <v>26</v>
      </c>
      <c r="B31" s="25" t="s">
        <v>16</v>
      </c>
      <c r="C31" s="22">
        <v>15</v>
      </c>
      <c r="D31" s="9"/>
    </row>
    <row r="32" spans="1:4" x14ac:dyDescent="0.25">
      <c r="A32" s="28" t="s">
        <v>9</v>
      </c>
      <c r="B32" s="28" t="s">
        <v>28</v>
      </c>
      <c r="C32" s="29">
        <v>14</v>
      </c>
      <c r="D32" s="9"/>
    </row>
    <row r="33" spans="1:8" x14ac:dyDescent="0.25">
      <c r="A33" s="28" t="s">
        <v>27</v>
      </c>
      <c r="B33" s="28" t="s">
        <v>28</v>
      </c>
      <c r="C33" s="29">
        <v>14</v>
      </c>
      <c r="D33" s="9"/>
    </row>
    <row r="34" spans="1:8" x14ac:dyDescent="0.25">
      <c r="A34" s="28" t="s">
        <v>29</v>
      </c>
      <c r="B34" s="28" t="s">
        <v>28</v>
      </c>
      <c r="C34" s="29">
        <v>14</v>
      </c>
      <c r="D34" s="9"/>
    </row>
    <row r="35" spans="1:8" x14ac:dyDescent="0.25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 x14ac:dyDescent="0.25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 x14ac:dyDescent="0.25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 x14ac:dyDescent="0.25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 x14ac:dyDescent="0.25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 x14ac:dyDescent="0.25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 x14ac:dyDescent="0.25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 x14ac:dyDescent="0.25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 x14ac:dyDescent="0.25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 x14ac:dyDescent="0.25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 x14ac:dyDescent="0.25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 x14ac:dyDescent="0.25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 x14ac:dyDescent="0.25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 x14ac:dyDescent="0.25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 x14ac:dyDescent="0.25">
      <c r="A49" s="27" t="s">
        <v>53</v>
      </c>
      <c r="B49" s="38" t="s">
        <v>28</v>
      </c>
      <c r="C49" s="29">
        <v>14</v>
      </c>
      <c r="D49" s="12"/>
    </row>
    <row r="50" spans="1:4" x14ac:dyDescent="0.25">
      <c r="A50" s="28" t="s">
        <v>42</v>
      </c>
      <c r="B50" s="28" t="s">
        <v>28</v>
      </c>
      <c r="C50" s="29">
        <v>14</v>
      </c>
      <c r="D50" s="9"/>
    </row>
    <row r="51" spans="1:4" x14ac:dyDescent="0.25">
      <c r="A51" s="28" t="s">
        <v>43</v>
      </c>
      <c r="B51" s="28" t="s">
        <v>28</v>
      </c>
      <c r="C51" s="29">
        <v>14</v>
      </c>
      <c r="D51" s="9"/>
    </row>
    <row r="52" spans="1:4" x14ac:dyDescent="0.25">
      <c r="A52" s="28" t="s">
        <v>44</v>
      </c>
      <c r="B52" s="28" t="s">
        <v>28</v>
      </c>
      <c r="C52" s="29">
        <v>14</v>
      </c>
      <c r="D52" s="9"/>
    </row>
    <row r="53" spans="1:4" x14ac:dyDescent="0.25">
      <c r="A53" s="28" t="s">
        <v>45</v>
      </c>
      <c r="B53" s="28" t="s">
        <v>28</v>
      </c>
      <c r="C53" s="29">
        <v>14</v>
      </c>
      <c r="D53" s="12"/>
    </row>
    <row r="54" spans="1:4" x14ac:dyDescent="0.25">
      <c r="A54" s="28" t="s">
        <v>47</v>
      </c>
      <c r="B54" s="28" t="s">
        <v>28</v>
      </c>
      <c r="C54" s="29">
        <v>14</v>
      </c>
      <c r="D54" s="12"/>
    </row>
    <row r="55" spans="1:4" x14ac:dyDescent="0.25">
      <c r="A55" s="25" t="s">
        <v>48</v>
      </c>
      <c r="B55" s="25" t="s">
        <v>49</v>
      </c>
      <c r="C55" s="22">
        <v>13</v>
      </c>
      <c r="D55" s="9"/>
    </row>
    <row r="56" spans="1:4" x14ac:dyDescent="0.25">
      <c r="A56" s="25" t="s">
        <v>57</v>
      </c>
      <c r="B56" s="2" t="s">
        <v>49</v>
      </c>
      <c r="C56" s="22">
        <v>13</v>
      </c>
      <c r="D56" s="12"/>
    </row>
    <row r="57" spans="1:4" x14ac:dyDescent="0.25">
      <c r="A57" s="25" t="s">
        <v>35</v>
      </c>
      <c r="B57" s="25" t="s">
        <v>49</v>
      </c>
      <c r="C57" s="22">
        <v>13</v>
      </c>
      <c r="D57" s="9"/>
    </row>
    <row r="58" spans="1:4" x14ac:dyDescent="0.25">
      <c r="A58" s="25" t="s">
        <v>41</v>
      </c>
      <c r="B58" s="2" t="s">
        <v>49</v>
      </c>
      <c r="C58" s="22">
        <v>13</v>
      </c>
      <c r="D58" s="9"/>
    </row>
    <row r="59" spans="1:4" x14ac:dyDescent="0.25">
      <c r="A59" s="25" t="s">
        <v>54</v>
      </c>
      <c r="B59" s="25" t="s">
        <v>49</v>
      </c>
      <c r="C59" s="22">
        <v>13</v>
      </c>
      <c r="D59" s="9"/>
    </row>
    <row r="60" spans="1:4" x14ac:dyDescent="0.25">
      <c r="A60" s="25" t="s">
        <v>46</v>
      </c>
      <c r="B60" s="25" t="s">
        <v>49</v>
      </c>
      <c r="C60" s="22">
        <v>13</v>
      </c>
      <c r="D60" s="9"/>
    </row>
    <row r="61" spans="1:4" x14ac:dyDescent="0.25">
      <c r="A61" s="28" t="s">
        <v>67</v>
      </c>
      <c r="B61" s="28" t="s">
        <v>56</v>
      </c>
      <c r="C61" s="29">
        <v>12</v>
      </c>
      <c r="D61" s="9"/>
    </row>
    <row r="62" spans="1:4" x14ac:dyDescent="0.25">
      <c r="A62" s="28" t="s">
        <v>55</v>
      </c>
      <c r="B62" s="28" t="s">
        <v>56</v>
      </c>
      <c r="C62" s="29">
        <v>12</v>
      </c>
      <c r="D62" s="9"/>
    </row>
    <row r="63" spans="1:4" x14ac:dyDescent="0.25">
      <c r="A63" s="28" t="s">
        <v>50</v>
      </c>
      <c r="B63" s="28" t="s">
        <v>56</v>
      </c>
      <c r="C63" s="29">
        <v>12</v>
      </c>
      <c r="D63" s="12"/>
    </row>
    <row r="64" spans="1:4" x14ac:dyDescent="0.25">
      <c r="A64" s="28" t="s">
        <v>64</v>
      </c>
      <c r="B64" s="34" t="s">
        <v>56</v>
      </c>
      <c r="C64" s="29">
        <v>12</v>
      </c>
      <c r="D64" s="12"/>
    </row>
    <row r="65" spans="1:4" x14ac:dyDescent="0.25">
      <c r="A65" s="28" t="s">
        <v>58</v>
      </c>
      <c r="B65" s="28" t="s">
        <v>56</v>
      </c>
      <c r="C65" s="29">
        <v>12</v>
      </c>
      <c r="D65" s="12"/>
    </row>
    <row r="66" spans="1:4" x14ac:dyDescent="0.25">
      <c r="A66" s="28" t="s">
        <v>66</v>
      </c>
      <c r="B66" s="28" t="s">
        <v>56</v>
      </c>
      <c r="C66" s="29">
        <v>12</v>
      </c>
      <c r="D66" s="12"/>
    </row>
    <row r="67" spans="1:4" x14ac:dyDescent="0.25">
      <c r="A67" s="28" t="s">
        <v>59</v>
      </c>
      <c r="B67" s="28" t="s">
        <v>56</v>
      </c>
      <c r="C67" s="29">
        <v>12</v>
      </c>
      <c r="D67" s="12"/>
    </row>
    <row r="68" spans="1:4" x14ac:dyDescent="0.25">
      <c r="A68" s="25" t="s">
        <v>60</v>
      </c>
      <c r="B68" s="25" t="s">
        <v>61</v>
      </c>
      <c r="C68" s="22">
        <v>11</v>
      </c>
      <c r="D68" s="12"/>
    </row>
    <row r="69" spans="1:4" x14ac:dyDescent="0.25">
      <c r="A69" s="25" t="s">
        <v>62</v>
      </c>
      <c r="B69" s="25" t="s">
        <v>61</v>
      </c>
      <c r="C69" s="22">
        <v>11</v>
      </c>
      <c r="D69" s="12"/>
    </row>
    <row r="70" spans="1:4" x14ac:dyDescent="0.25">
      <c r="A70" s="21" t="s">
        <v>63</v>
      </c>
      <c r="B70" s="39" t="s">
        <v>61</v>
      </c>
      <c r="C70" s="22">
        <v>11</v>
      </c>
      <c r="D70" s="12"/>
    </row>
    <row r="71" spans="1:4" x14ac:dyDescent="0.25">
      <c r="A71" s="28" t="s">
        <v>69</v>
      </c>
      <c r="B71" s="34" t="s">
        <v>65</v>
      </c>
      <c r="C71" s="29">
        <v>10</v>
      </c>
      <c r="D71" s="12"/>
    </row>
    <row r="72" spans="1:4" x14ac:dyDescent="0.25">
      <c r="A72" s="28" t="s">
        <v>70</v>
      </c>
      <c r="B72" s="34" t="s">
        <v>78</v>
      </c>
      <c r="C72" s="29">
        <v>8</v>
      </c>
      <c r="D72" s="12"/>
    </row>
    <row r="73" spans="1:4" x14ac:dyDescent="0.25">
      <c r="A73" s="25" t="s">
        <v>72</v>
      </c>
      <c r="B73" s="25" t="s">
        <v>73</v>
      </c>
      <c r="C73" s="22" t="s">
        <v>136</v>
      </c>
      <c r="D73" s="9"/>
    </row>
    <row r="74" spans="1:4" x14ac:dyDescent="0.25">
      <c r="A74" s="25" t="s">
        <v>223</v>
      </c>
      <c r="B74" s="25"/>
      <c r="C74" s="22" t="s">
        <v>136</v>
      </c>
      <c r="D74" s="9"/>
    </row>
    <row r="75" spans="1:4" x14ac:dyDescent="0.25">
      <c r="A75" s="25" t="s">
        <v>75</v>
      </c>
      <c r="B75" s="25" t="s">
        <v>73</v>
      </c>
      <c r="C75" s="22" t="s">
        <v>136</v>
      </c>
      <c r="D75" s="9"/>
    </row>
    <row r="76" spans="1:4" x14ac:dyDescent="0.25">
      <c r="A76" s="25" t="s">
        <v>76</v>
      </c>
      <c r="B76" s="25" t="s">
        <v>73</v>
      </c>
      <c r="C76" s="22" t="s">
        <v>136</v>
      </c>
      <c r="D76" s="9"/>
    </row>
    <row r="77" spans="1:4" x14ac:dyDescent="0.25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 x14ac:dyDescent="0.25">
      <c r="A78" s="7"/>
      <c r="B78" s="5"/>
      <c r="D78" s="14"/>
    </row>
    <row r="79" spans="1:4" x14ac:dyDescent="0.25">
      <c r="A79" s="33" t="s">
        <v>84</v>
      </c>
      <c r="D79" s="14"/>
    </row>
    <row r="80" spans="1:4" x14ac:dyDescent="0.25">
      <c r="A80" s="2" t="s">
        <v>231</v>
      </c>
      <c r="D80" s="14"/>
    </row>
    <row r="81" spans="1:4" x14ac:dyDescent="0.25">
      <c r="A81" s="33" t="s">
        <v>232</v>
      </c>
      <c r="D81" s="14"/>
    </row>
    <row r="82" spans="1:4" x14ac:dyDescent="0.25">
      <c r="A82" s="33" t="s">
        <v>233</v>
      </c>
      <c r="D82" s="14"/>
    </row>
    <row r="83" spans="1:4" x14ac:dyDescent="0.25">
      <c r="D83" s="14"/>
    </row>
    <row r="84" spans="1:4" x14ac:dyDescent="0.25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8"/>
    <col min="4" max="4" width="9.109375" style="1"/>
    <col min="5" max="5" width="11.33203125" style="1" customWidth="1"/>
    <col min="6" max="16384" width="9.109375" style="1"/>
  </cols>
  <sheetData>
    <row r="1" spans="1:7" ht="17.399999999999999" x14ac:dyDescent="0.3">
      <c r="A1" s="18" t="s">
        <v>242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7" spans="1:7" x14ac:dyDescent="0.25">
      <c r="A7" s="40"/>
      <c r="B7" s="17"/>
    </row>
    <row r="8" spans="1:7" x14ac:dyDescent="0.25">
      <c r="A8" s="37" t="s">
        <v>0</v>
      </c>
      <c r="B8" s="31" t="s">
        <v>143</v>
      </c>
      <c r="C8" s="29"/>
      <c r="E8" s="17"/>
      <c r="F8" s="4"/>
    </row>
    <row r="9" spans="1:7" x14ac:dyDescent="0.25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 x14ac:dyDescent="0.25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 x14ac:dyDescent="0.25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 x14ac:dyDescent="0.25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 x14ac:dyDescent="0.25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 x14ac:dyDescent="0.25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 x14ac:dyDescent="0.25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 x14ac:dyDescent="0.25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 x14ac:dyDescent="0.25">
      <c r="A17" s="14" t="s">
        <v>6</v>
      </c>
      <c r="B17" s="2" t="s">
        <v>2</v>
      </c>
      <c r="C17" s="22">
        <v>17</v>
      </c>
      <c r="E17" s="9"/>
      <c r="G17" s="10"/>
    </row>
    <row r="18" spans="1:7" x14ac:dyDescent="0.25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 x14ac:dyDescent="0.25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 x14ac:dyDescent="0.25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 x14ac:dyDescent="0.25">
      <c r="A21" s="14" t="s">
        <v>171</v>
      </c>
      <c r="B21" s="39" t="s">
        <v>2</v>
      </c>
      <c r="C21" s="22">
        <v>17</v>
      </c>
      <c r="E21" s="9"/>
    </row>
    <row r="22" spans="1:7" x14ac:dyDescent="0.25">
      <c r="A22" s="14" t="s">
        <v>179</v>
      </c>
      <c r="B22" s="2" t="s">
        <v>2</v>
      </c>
      <c r="C22" s="22">
        <v>17</v>
      </c>
    </row>
    <row r="23" spans="1:7" x14ac:dyDescent="0.25">
      <c r="A23" s="14" t="s">
        <v>183</v>
      </c>
      <c r="B23" s="2" t="s">
        <v>2</v>
      </c>
      <c r="C23" s="22">
        <v>17</v>
      </c>
    </row>
    <row r="24" spans="1:7" x14ac:dyDescent="0.25">
      <c r="A24" s="14" t="s">
        <v>25</v>
      </c>
      <c r="B24" s="25" t="s">
        <v>2</v>
      </c>
      <c r="C24" s="22">
        <v>17</v>
      </c>
    </row>
    <row r="25" spans="1:7" x14ac:dyDescent="0.25">
      <c r="A25" s="14" t="s">
        <v>190</v>
      </c>
      <c r="B25" s="25" t="s">
        <v>2</v>
      </c>
      <c r="C25" s="22">
        <v>17</v>
      </c>
    </row>
    <row r="26" spans="1:7" x14ac:dyDescent="0.25">
      <c r="A26" s="14" t="s">
        <v>197</v>
      </c>
      <c r="B26" s="2" t="s">
        <v>2</v>
      </c>
      <c r="C26" s="22">
        <v>17</v>
      </c>
    </row>
    <row r="27" spans="1:7" x14ac:dyDescent="0.25">
      <c r="A27" s="42" t="s">
        <v>145</v>
      </c>
      <c r="B27" s="34" t="s">
        <v>10</v>
      </c>
      <c r="C27" s="29">
        <v>16</v>
      </c>
    </row>
    <row r="28" spans="1:7" x14ac:dyDescent="0.25">
      <c r="A28" s="42" t="s">
        <v>152</v>
      </c>
      <c r="B28" s="34" t="s">
        <v>10</v>
      </c>
      <c r="C28" s="29">
        <v>16</v>
      </c>
    </row>
    <row r="29" spans="1:7" x14ac:dyDescent="0.25">
      <c r="A29" s="42" t="s">
        <v>154</v>
      </c>
      <c r="B29" s="34" t="s">
        <v>10</v>
      </c>
      <c r="C29" s="29">
        <v>16</v>
      </c>
    </row>
    <row r="30" spans="1:7" x14ac:dyDescent="0.25">
      <c r="A30" s="43" t="s">
        <v>158</v>
      </c>
      <c r="B30" s="28" t="s">
        <v>10</v>
      </c>
      <c r="C30" s="29">
        <v>16</v>
      </c>
    </row>
    <row r="31" spans="1:7" x14ac:dyDescent="0.25">
      <c r="A31" s="43" t="s">
        <v>170</v>
      </c>
      <c r="B31" s="28" t="s">
        <v>10</v>
      </c>
      <c r="C31" s="29">
        <v>16</v>
      </c>
    </row>
    <row r="32" spans="1:7" x14ac:dyDescent="0.25">
      <c r="A32" s="42" t="s">
        <v>173</v>
      </c>
      <c r="B32" s="34" t="s">
        <v>10</v>
      </c>
      <c r="C32" s="29">
        <v>16</v>
      </c>
    </row>
    <row r="33" spans="1:5" x14ac:dyDescent="0.25">
      <c r="A33" s="42" t="s">
        <v>177</v>
      </c>
      <c r="B33" s="28" t="s">
        <v>10</v>
      </c>
      <c r="C33" s="29">
        <v>16</v>
      </c>
    </row>
    <row r="34" spans="1:5" x14ac:dyDescent="0.25">
      <c r="A34" s="42" t="s">
        <v>187</v>
      </c>
      <c r="B34" s="28" t="s">
        <v>10</v>
      </c>
      <c r="C34" s="29">
        <v>16</v>
      </c>
    </row>
    <row r="35" spans="1:5" x14ac:dyDescent="0.25">
      <c r="A35" s="42" t="s">
        <v>195</v>
      </c>
      <c r="B35" s="34" t="s">
        <v>10</v>
      </c>
      <c r="C35" s="29">
        <v>16</v>
      </c>
    </row>
    <row r="36" spans="1:5" x14ac:dyDescent="0.25">
      <c r="A36" s="42" t="s">
        <v>196</v>
      </c>
      <c r="B36" s="34" t="s">
        <v>10</v>
      </c>
      <c r="C36" s="29">
        <v>16</v>
      </c>
    </row>
    <row r="37" spans="1:5" x14ac:dyDescent="0.25">
      <c r="A37" s="42" t="s">
        <v>205</v>
      </c>
      <c r="B37" s="34" t="s">
        <v>10</v>
      </c>
      <c r="C37" s="29">
        <v>16</v>
      </c>
    </row>
    <row r="38" spans="1:5" x14ac:dyDescent="0.25">
      <c r="A38" s="42" t="s">
        <v>165</v>
      </c>
      <c r="B38" s="38" t="s">
        <v>10</v>
      </c>
      <c r="C38" s="29">
        <v>16</v>
      </c>
    </row>
    <row r="39" spans="1:5" x14ac:dyDescent="0.25">
      <c r="A39" s="14" t="s">
        <v>206</v>
      </c>
      <c r="B39" s="2" t="s">
        <v>16</v>
      </c>
      <c r="C39" s="22">
        <v>15</v>
      </c>
    </row>
    <row r="40" spans="1:5" x14ac:dyDescent="0.25">
      <c r="A40" s="14" t="s">
        <v>29</v>
      </c>
      <c r="B40" s="2" t="s">
        <v>16</v>
      </c>
      <c r="C40" s="22">
        <v>15</v>
      </c>
      <c r="E40" s="33" t="s">
        <v>141</v>
      </c>
    </row>
    <row r="41" spans="1:5" x14ac:dyDescent="0.25">
      <c r="A41" s="14" t="s">
        <v>191</v>
      </c>
      <c r="B41" s="25" t="s">
        <v>16</v>
      </c>
      <c r="C41" s="22">
        <v>15</v>
      </c>
    </row>
    <row r="42" spans="1:5" x14ac:dyDescent="0.25">
      <c r="A42" s="14" t="s">
        <v>30</v>
      </c>
      <c r="B42" s="2" t="s">
        <v>16</v>
      </c>
      <c r="C42" s="22">
        <v>15</v>
      </c>
    </row>
    <row r="43" spans="1:5" x14ac:dyDescent="0.25">
      <c r="A43" s="14" t="s">
        <v>181</v>
      </c>
      <c r="B43" s="2" t="s">
        <v>16</v>
      </c>
      <c r="C43" s="22">
        <v>15</v>
      </c>
    </row>
    <row r="44" spans="1:5" x14ac:dyDescent="0.25">
      <c r="A44" s="14" t="s">
        <v>204</v>
      </c>
      <c r="B44" s="25" t="s">
        <v>16</v>
      </c>
      <c r="C44" s="22">
        <v>15</v>
      </c>
      <c r="E44" s="33"/>
    </row>
    <row r="45" spans="1:5" x14ac:dyDescent="0.25">
      <c r="A45" s="14" t="s">
        <v>64</v>
      </c>
      <c r="B45" s="2" t="s">
        <v>16</v>
      </c>
      <c r="C45" s="22">
        <v>15</v>
      </c>
    </row>
    <row r="46" spans="1:5" x14ac:dyDescent="0.25">
      <c r="A46" s="14" t="s">
        <v>185</v>
      </c>
      <c r="B46" s="2" t="s">
        <v>16</v>
      </c>
      <c r="C46" s="22">
        <v>15</v>
      </c>
    </row>
    <row r="47" spans="1:5" x14ac:dyDescent="0.25">
      <c r="A47" s="14" t="s">
        <v>178</v>
      </c>
      <c r="B47" s="2" t="s">
        <v>16</v>
      </c>
      <c r="C47" s="22">
        <v>15</v>
      </c>
    </row>
    <row r="48" spans="1:5" x14ac:dyDescent="0.25">
      <c r="A48" s="14" t="s">
        <v>164</v>
      </c>
      <c r="B48" s="25" t="s">
        <v>16</v>
      </c>
      <c r="C48" s="22">
        <v>15</v>
      </c>
    </row>
    <row r="49" spans="1:3" x14ac:dyDescent="0.25">
      <c r="A49" s="14" t="s">
        <v>147</v>
      </c>
      <c r="B49" s="2" t="s">
        <v>16</v>
      </c>
      <c r="C49" s="22">
        <v>15</v>
      </c>
    </row>
    <row r="50" spans="1:3" x14ac:dyDescent="0.25">
      <c r="A50" s="14" t="s">
        <v>149</v>
      </c>
      <c r="B50" s="2" t="s">
        <v>16</v>
      </c>
      <c r="C50" s="22">
        <v>15</v>
      </c>
    </row>
    <row r="51" spans="1:3" x14ac:dyDescent="0.25">
      <c r="A51" s="14" t="s">
        <v>512</v>
      </c>
      <c r="B51" s="25" t="s">
        <v>16</v>
      </c>
      <c r="C51" s="22">
        <v>15</v>
      </c>
    </row>
    <row r="52" spans="1:3" x14ac:dyDescent="0.25">
      <c r="A52" s="14" t="s">
        <v>203</v>
      </c>
      <c r="B52" s="2" t="s">
        <v>16</v>
      </c>
      <c r="C52" s="22">
        <v>15</v>
      </c>
    </row>
    <row r="53" spans="1:3" x14ac:dyDescent="0.25">
      <c r="A53" s="14" t="s">
        <v>172</v>
      </c>
      <c r="B53" s="39" t="s">
        <v>16</v>
      </c>
      <c r="C53" s="22">
        <v>15</v>
      </c>
    </row>
    <row r="54" spans="1:3" x14ac:dyDescent="0.25">
      <c r="A54" s="14" t="s">
        <v>153</v>
      </c>
      <c r="B54" s="25" t="s">
        <v>16</v>
      </c>
      <c r="C54" s="22">
        <v>15</v>
      </c>
    </row>
    <row r="55" spans="1:3" x14ac:dyDescent="0.25">
      <c r="A55" s="14" t="s">
        <v>193</v>
      </c>
      <c r="B55" s="25" t="s">
        <v>16</v>
      </c>
      <c r="C55" s="22">
        <v>15</v>
      </c>
    </row>
    <row r="56" spans="1:3" x14ac:dyDescent="0.25">
      <c r="A56" s="14" t="s">
        <v>182</v>
      </c>
      <c r="B56" s="25" t="s">
        <v>16</v>
      </c>
      <c r="C56" s="22">
        <v>15</v>
      </c>
    </row>
    <row r="57" spans="1:3" x14ac:dyDescent="0.25">
      <c r="A57" s="14" t="s">
        <v>201</v>
      </c>
      <c r="B57" s="25" t="s">
        <v>16</v>
      </c>
      <c r="C57" s="22">
        <v>15</v>
      </c>
    </row>
    <row r="58" spans="1:3" x14ac:dyDescent="0.25">
      <c r="A58" s="42" t="s">
        <v>198</v>
      </c>
      <c r="B58" s="34" t="s">
        <v>28</v>
      </c>
      <c r="C58" s="29">
        <v>14</v>
      </c>
    </row>
    <row r="59" spans="1:3" x14ac:dyDescent="0.25">
      <c r="A59" s="42" t="s">
        <v>70</v>
      </c>
      <c r="B59" s="34" t="s">
        <v>28</v>
      </c>
      <c r="C59" s="29">
        <v>14</v>
      </c>
    </row>
    <row r="60" spans="1:3" x14ac:dyDescent="0.25">
      <c r="A60" s="42" t="s">
        <v>199</v>
      </c>
      <c r="B60" s="34" t="s">
        <v>28</v>
      </c>
      <c r="C60" s="29">
        <v>14</v>
      </c>
    </row>
    <row r="61" spans="1:3" x14ac:dyDescent="0.25">
      <c r="A61" s="42" t="s">
        <v>202</v>
      </c>
      <c r="B61" s="28" t="s">
        <v>28</v>
      </c>
      <c r="C61" s="29">
        <v>14</v>
      </c>
    </row>
    <row r="62" spans="1:3" x14ac:dyDescent="0.25">
      <c r="A62" s="42" t="s">
        <v>148</v>
      </c>
      <c r="B62" s="28" t="s">
        <v>28</v>
      </c>
      <c r="C62" s="29">
        <v>14</v>
      </c>
    </row>
    <row r="63" spans="1:3" x14ac:dyDescent="0.25">
      <c r="A63" s="42" t="s">
        <v>69</v>
      </c>
      <c r="B63" s="28" t="s">
        <v>28</v>
      </c>
      <c r="C63" s="29">
        <v>14</v>
      </c>
    </row>
    <row r="64" spans="1:3" x14ac:dyDescent="0.25">
      <c r="A64" s="42" t="s">
        <v>168</v>
      </c>
      <c r="B64" s="28" t="s">
        <v>28</v>
      </c>
      <c r="C64" s="29">
        <v>14</v>
      </c>
    </row>
    <row r="65" spans="1:3" x14ac:dyDescent="0.25">
      <c r="A65" s="42" t="s">
        <v>175</v>
      </c>
      <c r="B65" s="34" t="s">
        <v>28</v>
      </c>
      <c r="C65" s="29">
        <v>14</v>
      </c>
    </row>
    <row r="66" spans="1:3" x14ac:dyDescent="0.25">
      <c r="A66" s="42" t="s">
        <v>176</v>
      </c>
      <c r="B66" s="28" t="s">
        <v>28</v>
      </c>
      <c r="C66" s="29">
        <v>14</v>
      </c>
    </row>
    <row r="67" spans="1:3" x14ac:dyDescent="0.25">
      <c r="A67" s="42" t="s">
        <v>192</v>
      </c>
      <c r="B67" s="28" t="s">
        <v>28</v>
      </c>
      <c r="C67" s="29">
        <v>14</v>
      </c>
    </row>
    <row r="68" spans="1:3" x14ac:dyDescent="0.25">
      <c r="A68" s="14" t="s">
        <v>161</v>
      </c>
      <c r="B68" s="25" t="s">
        <v>49</v>
      </c>
      <c r="C68" s="22">
        <v>13</v>
      </c>
    </row>
    <row r="69" spans="1:3" x14ac:dyDescent="0.25">
      <c r="A69" s="14" t="s">
        <v>166</v>
      </c>
      <c r="B69" s="2" t="s">
        <v>49</v>
      </c>
      <c r="C69" s="22">
        <v>13</v>
      </c>
    </row>
    <row r="70" spans="1:3" x14ac:dyDescent="0.25">
      <c r="A70" s="14" t="s">
        <v>155</v>
      </c>
      <c r="B70" s="2" t="s">
        <v>207</v>
      </c>
      <c r="C70" s="22">
        <v>13</v>
      </c>
    </row>
    <row r="71" spans="1:3" x14ac:dyDescent="0.25">
      <c r="A71" s="14" t="s">
        <v>144</v>
      </c>
      <c r="B71" s="2" t="s">
        <v>49</v>
      </c>
      <c r="C71" s="22">
        <v>13</v>
      </c>
    </row>
    <row r="72" spans="1:3" x14ac:dyDescent="0.25">
      <c r="A72" s="14" t="s">
        <v>146</v>
      </c>
      <c r="B72" s="2" t="s">
        <v>49</v>
      </c>
      <c r="C72" s="22">
        <v>13</v>
      </c>
    </row>
    <row r="73" spans="1:3" x14ac:dyDescent="0.25">
      <c r="A73" s="14" t="s">
        <v>157</v>
      </c>
      <c r="B73" s="2" t="s">
        <v>49</v>
      </c>
      <c r="C73" s="22">
        <v>13</v>
      </c>
    </row>
    <row r="74" spans="1:3" x14ac:dyDescent="0.25">
      <c r="A74" s="14" t="s">
        <v>42</v>
      </c>
      <c r="B74" s="39" t="s">
        <v>49</v>
      </c>
      <c r="C74" s="22">
        <v>13</v>
      </c>
    </row>
    <row r="75" spans="1:3" x14ac:dyDescent="0.25">
      <c r="A75" s="42" t="s">
        <v>188</v>
      </c>
      <c r="B75" s="28" t="s">
        <v>56</v>
      </c>
      <c r="C75" s="29">
        <v>12</v>
      </c>
    </row>
    <row r="76" spans="1:3" x14ac:dyDescent="0.25">
      <c r="A76" s="43" t="s">
        <v>186</v>
      </c>
      <c r="B76" s="28" t="s">
        <v>56</v>
      </c>
      <c r="C76" s="29">
        <v>12</v>
      </c>
    </row>
    <row r="77" spans="1:3" x14ac:dyDescent="0.25">
      <c r="A77" s="42" t="s">
        <v>194</v>
      </c>
      <c r="B77" s="34" t="s">
        <v>61</v>
      </c>
      <c r="C77" s="29">
        <v>11</v>
      </c>
    </row>
    <row r="78" spans="1:3" x14ac:dyDescent="0.25">
      <c r="A78" s="42" t="s">
        <v>162</v>
      </c>
      <c r="B78" s="38" t="s">
        <v>61</v>
      </c>
      <c r="C78" s="29">
        <v>11</v>
      </c>
    </row>
    <row r="79" spans="1:3" x14ac:dyDescent="0.25">
      <c r="A79" s="42" t="s">
        <v>57</v>
      </c>
      <c r="B79" s="34" t="s">
        <v>129</v>
      </c>
      <c r="C79" s="29">
        <v>3</v>
      </c>
    </row>
    <row r="80" spans="1:3" x14ac:dyDescent="0.25">
      <c r="A80" s="42" t="s">
        <v>180</v>
      </c>
      <c r="B80" s="38" t="s">
        <v>86</v>
      </c>
      <c r="C80" s="29">
        <v>1</v>
      </c>
    </row>
    <row r="81" spans="1:3" x14ac:dyDescent="0.25">
      <c r="A81" s="14" t="s">
        <v>160</v>
      </c>
      <c r="B81" s="2"/>
      <c r="C81" s="22"/>
    </row>
    <row r="82" spans="1:3" x14ac:dyDescent="0.25">
      <c r="A82" s="14" t="s">
        <v>76</v>
      </c>
      <c r="B82" s="25"/>
      <c r="C82" s="22"/>
    </row>
    <row r="83" spans="1:3" x14ac:dyDescent="0.25">
      <c r="A83" s="44" t="s">
        <v>74</v>
      </c>
      <c r="B83" s="2"/>
      <c r="C83" s="22"/>
    </row>
    <row r="84" spans="1:3" x14ac:dyDescent="0.25">
      <c r="A84" s="14" t="s">
        <v>169</v>
      </c>
      <c r="B84" s="2"/>
      <c r="C84" s="22"/>
    </row>
    <row r="85" spans="1:3" x14ac:dyDescent="0.25">
      <c r="A85" s="35" t="s">
        <v>134</v>
      </c>
      <c r="B85" s="45" t="s">
        <v>16</v>
      </c>
      <c r="C85" s="46">
        <f>SUM(C9:C80)/72</f>
        <v>14.847222222222221</v>
      </c>
    </row>
    <row r="86" spans="1:3" x14ac:dyDescent="0.25">
      <c r="A86" s="5"/>
    </row>
    <row r="87" spans="1:3" x14ac:dyDescent="0.25">
      <c r="A87" s="2" t="s">
        <v>83</v>
      </c>
    </row>
    <row r="88" spans="1:3" x14ac:dyDescent="0.25">
      <c r="A88" s="2" t="s">
        <v>85</v>
      </c>
    </row>
    <row r="89" spans="1:3" x14ac:dyDescent="0.25">
      <c r="A89" s="2" t="s">
        <v>211</v>
      </c>
    </row>
    <row r="91" spans="1:3" x14ac:dyDescent="0.25">
      <c r="A91" s="2" t="s">
        <v>213</v>
      </c>
    </row>
    <row r="92" spans="1:3" x14ac:dyDescent="0.25">
      <c r="A92" s="33" t="s">
        <v>208</v>
      </c>
    </row>
    <row r="93" spans="1:3" x14ac:dyDescent="0.25">
      <c r="A93" s="33" t="s">
        <v>209</v>
      </c>
    </row>
    <row r="94" spans="1:3" x14ac:dyDescent="0.25">
      <c r="A94" s="33" t="s">
        <v>210</v>
      </c>
    </row>
    <row r="95" spans="1:3" x14ac:dyDescent="0.25">
      <c r="A95" s="33" t="s">
        <v>212</v>
      </c>
    </row>
    <row r="96" spans="1:3" x14ac:dyDescent="0.25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44196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0.68974131413733031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0.89051383399209483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0.93051641215891578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0.65018639452185178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0.98472594214052056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0.92685503115053358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0.82685116874630427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0.85141239128969193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0.84181572462039911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0.82477451644856892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0.72373395463337431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0.93370447430791104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36</v>
      </c>
      <c r="D21" s="449" t="s">
        <v>296</v>
      </c>
      <c r="E21" s="450" t="s">
        <v>370</v>
      </c>
      <c r="F21" s="434">
        <v>0.97001286693233424</v>
      </c>
    </row>
    <row r="22" spans="2:6" s="226" customFormat="1" x14ac:dyDescent="0.25">
      <c r="B22" s="447">
        <v>16</v>
      </c>
      <c r="C22" s="448" t="s">
        <v>565</v>
      </c>
      <c r="D22" s="449" t="s">
        <v>566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515</v>
      </c>
      <c r="D23" s="449" t="s">
        <v>511</v>
      </c>
      <c r="E23" s="450" t="s">
        <v>370</v>
      </c>
      <c r="F23" s="434">
        <v>0.93552659613213984</v>
      </c>
    </row>
    <row r="24" spans="2:6" s="226" customFormat="1" x14ac:dyDescent="0.25">
      <c r="B24" s="447">
        <v>18</v>
      </c>
      <c r="C24" s="448" t="s">
        <v>11</v>
      </c>
      <c r="D24" s="449" t="s">
        <v>297</v>
      </c>
      <c r="E24" s="450" t="s">
        <v>371</v>
      </c>
      <c r="F24" s="434">
        <v>0.63706241252116891</v>
      </c>
    </row>
    <row r="25" spans="2:6" s="226" customFormat="1" x14ac:dyDescent="0.25">
      <c r="B25" s="447">
        <v>19</v>
      </c>
      <c r="C25" s="448" t="s">
        <v>51</v>
      </c>
      <c r="D25" s="449" t="s">
        <v>298</v>
      </c>
      <c r="E25" s="450" t="s">
        <v>370</v>
      </c>
      <c r="F25" s="434">
        <v>0.97712756387189637</v>
      </c>
    </row>
    <row r="26" spans="2:6" s="226" customFormat="1" x14ac:dyDescent="0.25">
      <c r="B26" s="447">
        <v>20</v>
      </c>
      <c r="C26" s="448" t="s">
        <v>39</v>
      </c>
      <c r="D26" s="449" t="s">
        <v>301</v>
      </c>
      <c r="E26" s="450" t="s">
        <v>371</v>
      </c>
      <c r="F26" s="434">
        <v>0.43037656540682762</v>
      </c>
    </row>
    <row r="27" spans="2:6" s="226" customFormat="1" x14ac:dyDescent="0.25">
      <c r="B27" s="447">
        <v>21</v>
      </c>
      <c r="C27" s="448" t="s">
        <v>20</v>
      </c>
      <c r="D27" s="449" t="s">
        <v>302</v>
      </c>
      <c r="E27" s="450" t="s">
        <v>370</v>
      </c>
      <c r="F27" s="434">
        <v>0.97334355238523151</v>
      </c>
    </row>
    <row r="28" spans="2:6" s="226" customFormat="1" x14ac:dyDescent="0.25">
      <c r="B28" s="447">
        <v>22</v>
      </c>
      <c r="C28" s="448" t="s">
        <v>12</v>
      </c>
      <c r="D28" s="449" t="s">
        <v>308</v>
      </c>
      <c r="E28" s="450" t="s">
        <v>371</v>
      </c>
      <c r="F28" s="434">
        <v>0.54964094543254671</v>
      </c>
    </row>
    <row r="29" spans="2:6" s="226" customFormat="1" x14ac:dyDescent="0.25">
      <c r="B29" s="447">
        <v>23</v>
      </c>
      <c r="C29" s="448" t="s">
        <v>74</v>
      </c>
      <c r="D29" s="449" t="s">
        <v>309</v>
      </c>
      <c r="E29" s="450" t="s">
        <v>370</v>
      </c>
      <c r="F29" s="434">
        <v>0.86104015217972951</v>
      </c>
    </row>
    <row r="30" spans="2:6" s="226" customFormat="1" x14ac:dyDescent="0.25">
      <c r="B30" s="447">
        <v>24</v>
      </c>
      <c r="C30" s="448" t="s">
        <v>369</v>
      </c>
      <c r="D30" s="449" t="s">
        <v>368</v>
      </c>
      <c r="E30" s="450" t="s">
        <v>371</v>
      </c>
      <c r="F30" s="434">
        <v>0.53518843394630489</v>
      </c>
    </row>
    <row r="31" spans="2:6" s="226" customFormat="1" x14ac:dyDescent="0.25">
      <c r="B31" s="447">
        <v>25</v>
      </c>
      <c r="C31" s="448" t="s">
        <v>40</v>
      </c>
      <c r="D31" s="449" t="s">
        <v>310</v>
      </c>
      <c r="E31" s="450" t="s">
        <v>370</v>
      </c>
      <c r="F31" s="434">
        <v>0.9017989610036069</v>
      </c>
    </row>
    <row r="32" spans="2:6" s="226" customFormat="1" x14ac:dyDescent="0.25">
      <c r="B32" s="447">
        <v>26</v>
      </c>
      <c r="C32" s="448" t="s">
        <v>66</v>
      </c>
      <c r="D32" s="449" t="s">
        <v>314</v>
      </c>
      <c r="E32" s="450" t="s">
        <v>370</v>
      </c>
      <c r="F32" s="434">
        <v>0.99818137682920705</v>
      </c>
    </row>
    <row r="33" spans="2:6" s="226" customFormat="1" x14ac:dyDescent="0.25">
      <c r="B33" s="447">
        <v>27</v>
      </c>
      <c r="C33" s="448" t="s">
        <v>21</v>
      </c>
      <c r="D33" s="449" t="s">
        <v>315</v>
      </c>
      <c r="E33" s="450" t="s">
        <v>370</v>
      </c>
      <c r="F33" s="434">
        <v>0.97856103295144981</v>
      </c>
    </row>
    <row r="34" spans="2:6" s="226" customFormat="1" x14ac:dyDescent="0.25">
      <c r="B34" s="447">
        <v>28</v>
      </c>
      <c r="C34" s="448" t="s">
        <v>22</v>
      </c>
      <c r="D34" s="449" t="s">
        <v>316</v>
      </c>
      <c r="E34" s="450" t="s">
        <v>370</v>
      </c>
      <c r="F34" s="434">
        <v>0.86621115641994861</v>
      </c>
    </row>
    <row r="35" spans="2:6" s="226" customFormat="1" x14ac:dyDescent="0.25">
      <c r="B35" s="447">
        <v>29</v>
      </c>
      <c r="C35" s="448" t="s">
        <v>53</v>
      </c>
      <c r="D35" s="449" t="s">
        <v>317</v>
      </c>
      <c r="E35" s="450" t="s">
        <v>370</v>
      </c>
      <c r="F35" s="434">
        <v>1</v>
      </c>
    </row>
    <row r="36" spans="2:6" s="226" customFormat="1" x14ac:dyDescent="0.25">
      <c r="B36" s="447">
        <v>30</v>
      </c>
      <c r="C36" s="448" t="s">
        <v>41</v>
      </c>
      <c r="D36" s="449" t="s">
        <v>321</v>
      </c>
      <c r="E36" s="450" t="s">
        <v>370</v>
      </c>
      <c r="F36" s="434">
        <v>0.99519640471096993</v>
      </c>
    </row>
    <row r="37" spans="2:6" s="226" customFormat="1" x14ac:dyDescent="0.25">
      <c r="B37" s="447">
        <v>31</v>
      </c>
      <c r="C37" s="448" t="s">
        <v>42</v>
      </c>
      <c r="D37" s="449" t="s">
        <v>320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24</v>
      </c>
      <c r="D38" s="449" t="s">
        <v>323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43</v>
      </c>
      <c r="D39" s="449" t="s">
        <v>324</v>
      </c>
      <c r="E39" s="450" t="s">
        <v>370</v>
      </c>
      <c r="F39" s="434">
        <v>0.98478676531715026</v>
      </c>
    </row>
    <row r="40" spans="2:6" s="226" customFormat="1" x14ac:dyDescent="0.25">
      <c r="B40" s="447">
        <v>34</v>
      </c>
      <c r="C40" s="448" t="s">
        <v>45</v>
      </c>
      <c r="D40" s="449" t="s">
        <v>318</v>
      </c>
      <c r="E40" s="450" t="s">
        <v>371</v>
      </c>
      <c r="F40" s="434">
        <v>0.71090909090909093</v>
      </c>
    </row>
    <row r="41" spans="2:6" s="226" customFormat="1" x14ac:dyDescent="0.25">
      <c r="B41" s="447">
        <v>35</v>
      </c>
      <c r="C41" s="448" t="s">
        <v>25</v>
      </c>
      <c r="D41" s="449" t="s">
        <v>328</v>
      </c>
      <c r="E41" s="450" t="s">
        <v>370</v>
      </c>
      <c r="F41" s="434">
        <v>0.80767166825480874</v>
      </c>
    </row>
    <row r="42" spans="2:6" s="226" customFormat="1" x14ac:dyDescent="0.25">
      <c r="B42" s="447">
        <v>36</v>
      </c>
      <c r="C42" s="448" t="s">
        <v>7</v>
      </c>
      <c r="D42" s="449" t="s">
        <v>327</v>
      </c>
      <c r="E42" s="450" t="s">
        <v>370</v>
      </c>
      <c r="F42" s="434">
        <v>0.85066091837149715</v>
      </c>
    </row>
    <row r="43" spans="2:6" s="226" customFormat="1" x14ac:dyDescent="0.25">
      <c r="B43" s="447">
        <v>37</v>
      </c>
      <c r="C43" s="448" t="s">
        <v>76</v>
      </c>
      <c r="D43" s="449" t="s">
        <v>333</v>
      </c>
      <c r="E43" s="450" t="s">
        <v>370</v>
      </c>
      <c r="F43" s="434">
        <v>0.9866026118140605</v>
      </c>
    </row>
    <row r="44" spans="2:6" s="226" customFormat="1" x14ac:dyDescent="0.25">
      <c r="B44" s="447">
        <v>38</v>
      </c>
      <c r="C44" s="448" t="s">
        <v>537</v>
      </c>
      <c r="D44" s="449" t="s">
        <v>335</v>
      </c>
      <c r="E44" s="450" t="s">
        <v>370</v>
      </c>
      <c r="F44" s="434">
        <v>0.94987050375255555</v>
      </c>
    </row>
    <row r="45" spans="2:6" s="226" customFormat="1" x14ac:dyDescent="0.25">
      <c r="B45" s="447">
        <v>39</v>
      </c>
      <c r="C45" s="448" t="s">
        <v>257</v>
      </c>
      <c r="D45" s="449" t="s">
        <v>337</v>
      </c>
      <c r="E45" s="450" t="s">
        <v>370</v>
      </c>
      <c r="F45" s="434">
        <v>0.9923670743342875</v>
      </c>
    </row>
    <row r="46" spans="2:6" s="226" customFormat="1" x14ac:dyDescent="0.25">
      <c r="B46" s="447"/>
      <c r="C46" s="448"/>
      <c r="D46" s="449"/>
      <c r="E46" s="450"/>
      <c r="F46" s="434"/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43830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43465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43100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 x14ac:dyDescent="0.25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 x14ac:dyDescent="0.25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 x14ac:dyDescent="0.25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 x14ac:dyDescent="0.25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 x14ac:dyDescent="0.25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 x14ac:dyDescent="0.25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 x14ac:dyDescent="0.25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 x14ac:dyDescent="0.25">
      <c r="B49" s="447"/>
      <c r="C49" s="466"/>
      <c r="D49" s="467"/>
      <c r="E49" s="468"/>
      <c r="F49" s="469"/>
    </row>
    <row r="50" spans="2:6" s="226" customFormat="1" x14ac:dyDescent="0.25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 x14ac:dyDescent="0.25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42735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 x14ac:dyDescent="0.25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 x14ac:dyDescent="0.25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 x14ac:dyDescent="0.25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 x14ac:dyDescent="0.25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 x14ac:dyDescent="0.25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 x14ac:dyDescent="0.25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 x14ac:dyDescent="0.25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 x14ac:dyDescent="0.25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 x14ac:dyDescent="0.25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 x14ac:dyDescent="0.25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 x14ac:dyDescent="0.25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 x14ac:dyDescent="0.25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 x14ac:dyDescent="0.25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 x14ac:dyDescent="0.25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 x14ac:dyDescent="0.25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 x14ac:dyDescent="0.25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 x14ac:dyDescent="0.25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 x14ac:dyDescent="0.25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 x14ac:dyDescent="0.25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 x14ac:dyDescent="0.25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 x14ac:dyDescent="0.25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 x14ac:dyDescent="0.25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 x14ac:dyDescent="0.25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 x14ac:dyDescent="0.25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 x14ac:dyDescent="0.25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 x14ac:dyDescent="0.25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 x14ac:dyDescent="0.25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 x14ac:dyDescent="0.25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42369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 x14ac:dyDescent="0.25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 x14ac:dyDescent="0.25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 x14ac:dyDescent="0.25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 x14ac:dyDescent="0.25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 x14ac:dyDescent="0.25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 x14ac:dyDescent="0.25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 x14ac:dyDescent="0.25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 x14ac:dyDescent="0.25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 x14ac:dyDescent="0.25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 x14ac:dyDescent="0.25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 x14ac:dyDescent="0.25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 x14ac:dyDescent="0.25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 x14ac:dyDescent="0.25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 x14ac:dyDescent="0.25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 x14ac:dyDescent="0.25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 x14ac:dyDescent="0.25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 x14ac:dyDescent="0.25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 x14ac:dyDescent="0.25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 x14ac:dyDescent="0.25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 x14ac:dyDescent="0.25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 x14ac:dyDescent="0.25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 x14ac:dyDescent="0.25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 x14ac:dyDescent="0.25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 x14ac:dyDescent="0.25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 x14ac:dyDescent="0.25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 x14ac:dyDescent="0.25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 x14ac:dyDescent="0.25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 x14ac:dyDescent="0.25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 x14ac:dyDescent="0.25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 x14ac:dyDescent="0.25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 x14ac:dyDescent="0.25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 x14ac:dyDescent="0.25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 x14ac:dyDescent="0.25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 x14ac:dyDescent="0.25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 x14ac:dyDescent="0.25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 x14ac:dyDescent="0.25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 x14ac:dyDescent="0.25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 x14ac:dyDescent="0.25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 x14ac:dyDescent="0.25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 x14ac:dyDescent="0.25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 x14ac:dyDescent="0.25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 x14ac:dyDescent="0.25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 x14ac:dyDescent="0.25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 x14ac:dyDescent="0.25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/>
      <c r="C54" s="448"/>
      <c r="D54" s="449"/>
      <c r="E54" s="450"/>
      <c r="F54" s="434"/>
    </row>
    <row r="55" spans="2:6" s="226" customFormat="1" x14ac:dyDescent="0.25">
      <c r="B55" s="447"/>
      <c r="C55" s="448"/>
      <c r="D55" s="449"/>
      <c r="E55" s="450"/>
      <c r="F55" s="434"/>
    </row>
    <row r="56" spans="2:6" s="226" customFormat="1" x14ac:dyDescent="0.25">
      <c r="B56" s="447"/>
      <c r="C56" s="448"/>
      <c r="D56" s="449"/>
      <c r="E56" s="450"/>
      <c r="F56" s="434"/>
    </row>
    <row r="57" spans="2:6" s="226" customFormat="1" x14ac:dyDescent="0.25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 x14ac:dyDescent="0.25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 x14ac:dyDescent="0.25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 x14ac:dyDescent="0.25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 x14ac:dyDescent="0.25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42004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 x14ac:dyDescent="0.25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 x14ac:dyDescent="0.25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 x14ac:dyDescent="0.25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 x14ac:dyDescent="0.25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 x14ac:dyDescent="0.25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 x14ac:dyDescent="0.25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 x14ac:dyDescent="0.25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 x14ac:dyDescent="0.25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 x14ac:dyDescent="0.25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 x14ac:dyDescent="0.25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 x14ac:dyDescent="0.25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 x14ac:dyDescent="0.25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 x14ac:dyDescent="0.25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 x14ac:dyDescent="0.25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 x14ac:dyDescent="0.25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 x14ac:dyDescent="0.25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 x14ac:dyDescent="0.25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 x14ac:dyDescent="0.25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 x14ac:dyDescent="0.25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 x14ac:dyDescent="0.25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 x14ac:dyDescent="0.25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 x14ac:dyDescent="0.25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 x14ac:dyDescent="0.25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 x14ac:dyDescent="0.25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 x14ac:dyDescent="0.25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 x14ac:dyDescent="0.25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 x14ac:dyDescent="0.25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 x14ac:dyDescent="0.25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 x14ac:dyDescent="0.25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 x14ac:dyDescent="0.25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 x14ac:dyDescent="0.25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 x14ac:dyDescent="0.25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 x14ac:dyDescent="0.25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 x14ac:dyDescent="0.25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 x14ac:dyDescent="0.25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 x14ac:dyDescent="0.25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 x14ac:dyDescent="0.25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 x14ac:dyDescent="0.25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 x14ac:dyDescent="0.25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 x14ac:dyDescent="0.25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 x14ac:dyDescent="0.25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 x14ac:dyDescent="0.25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 x14ac:dyDescent="0.25">
      <c r="B55" s="227"/>
      <c r="C55" s="228"/>
      <c r="D55" s="229"/>
      <c r="E55" s="230"/>
      <c r="F55" s="434"/>
    </row>
    <row r="56" spans="2:6" s="226" customFormat="1" x14ac:dyDescent="0.25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 x14ac:dyDescent="0.25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 x14ac:dyDescent="0.25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 x14ac:dyDescent="0.25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 x14ac:dyDescent="0.25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 x14ac:dyDescent="0.25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>
        <v>1</v>
      </c>
      <c r="C63" s="228" t="s">
        <v>1</v>
      </c>
      <c r="D63" s="229" t="s">
        <v>282</v>
      </c>
      <c r="E63" s="230"/>
    </row>
    <row r="64" spans="2:6" s="226" customFormat="1" x14ac:dyDescent="0.25">
      <c r="B64" s="227">
        <v>2</v>
      </c>
      <c r="C64" s="228" t="s">
        <v>265</v>
      </c>
      <c r="D64" s="229" t="s">
        <v>313</v>
      </c>
      <c r="E64" s="230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 ca="1">"I.  S&amp;P Utility Credit Ratings Distribution -- " &amp; B6</f>
        <v>I.  S&amp;P Utility Credit Ratings Distribution -- 2021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Reg_Percent_2020</v>
      </c>
      <c r="G2" s="239" t="s">
        <v>604</v>
      </c>
      <c r="AJ2" s="240" t="str">
        <f ca="1">AJ4 &amp; AJ3</f>
        <v>'Credit_2020Q4'!d:d</v>
      </c>
      <c r="AK2" s="240" t="str">
        <f ca="1">AK4 &amp; AK3</f>
        <v>'Credit_2020Q4'!b1</v>
      </c>
      <c r="AL2" s="240" t="str">
        <f ca="1">AL4 &amp; AL3</f>
        <v>'Credit_2020Q4'!c1</v>
      </c>
      <c r="AQ2" s="236"/>
    </row>
    <row r="3" spans="1:61" ht="18" hidden="1" outlineLevel="1" x14ac:dyDescent="0.25">
      <c r="A3" s="233"/>
      <c r="E3" s="241" t="str">
        <f ca="1">"'" &amp; E2 &amp; "'!"</f>
        <v>'Reg_Percent_2020'!</v>
      </c>
      <c r="G3" s="234" t="str">
        <f ca="1">"'" &amp; G2 &amp; "'!"</f>
        <v>'Reg_Percent_2020'!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 ca="1">$AQ$5</f>
        <v>'Credit_2020Q4'!</v>
      </c>
      <c r="AK4" s="236" t="str">
        <f t="shared" ref="AK4:AL4" ca="1" si="0">$AQ$5</f>
        <v>'Credit_2020Q4'!</v>
      </c>
      <c r="AL4" s="236" t="str">
        <f t="shared" ca="1" si="0"/>
        <v>'Credit_2020Q4'!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 ca="1"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(9)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605</v>
      </c>
    </row>
    <row r="6" spans="1:61" ht="28.5" customHeight="1" x14ac:dyDescent="0.25">
      <c r="A6" s="299" t="s">
        <v>0</v>
      </c>
      <c r="B6" s="300" t="s">
        <v>606</v>
      </c>
      <c r="C6" s="338" t="s">
        <v>470</v>
      </c>
      <c r="D6" s="301"/>
      <c r="E6" s="302">
        <f ca="1">INDIRECT( E3 &amp; G1 )</f>
        <v>44196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ca="1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ca="1" si="5">IF( LEN( AS7 ) = 0, 99, RANK( AS7, $AS$7:$AS$62 ) )</f>
        <v>30</v>
      </c>
      <c r="AW7" s="234">
        <f ca="1">COUNTIF( AV7:AV$7, AV7 )</f>
        <v>1</v>
      </c>
      <c r="AX7" s="287">
        <f ca="1">AV7 + AW7 / 10</f>
        <v>30.1</v>
      </c>
      <c r="AY7" s="234">
        <f t="shared" ref="AY7:AY63" ca="1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ca="1" si="10">COUNTIF($C$7:$C$67,$X8)</f>
        <v>2</v>
      </c>
      <c r="M8" s="294">
        <f t="shared" ref="M8:M13" ca="1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0.1111111111111111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ca="1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ca="1" si="5"/>
        <v>2</v>
      </c>
      <c r="AW8" s="234">
        <f ca="1">COUNTIF( AV$7:AV8, AV8 )</f>
        <v>1</v>
      </c>
      <c r="AX8" s="287">
        <f t="shared" ref="AX8:AX63" ca="1" si="22">AV8 + AW8 / 10</f>
        <v>2.1</v>
      </c>
      <c r="AY8" s="234">
        <f t="shared" ca="1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ca="1" si="10"/>
        <v>11</v>
      </c>
      <c r="M9" s="296">
        <f t="shared" ca="1" si="11"/>
        <v>0.25</v>
      </c>
      <c r="N9" s="318"/>
      <c r="O9" s="295">
        <f t="shared" ca="1" si="12"/>
        <v>10</v>
      </c>
      <c r="P9" s="296">
        <f t="shared" ca="1" si="13"/>
        <v>0.2857142857142857</v>
      </c>
      <c r="Q9" s="318"/>
      <c r="R9" s="295">
        <f t="shared" ca="1" si="14"/>
        <v>1</v>
      </c>
      <c r="S9" s="296">
        <f t="shared" ca="1" si="15"/>
        <v>0.1111111111111111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ca="1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ca="1" si="5"/>
        <v>13</v>
      </c>
      <c r="AW9" s="234">
        <f ca="1">COUNTIF( AV$7:AV9, AV9 )</f>
        <v>1</v>
      </c>
      <c r="AX9" s="287">
        <f t="shared" ca="1" si="22"/>
        <v>13.1</v>
      </c>
      <c r="AY9" s="234">
        <f t="shared" ca="1" si="6"/>
        <v>13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ca="1" si="10"/>
        <v>17</v>
      </c>
      <c r="M10" s="296">
        <f t="shared" ca="1" si="11"/>
        <v>0.38636363636363635</v>
      </c>
      <c r="N10" s="318"/>
      <c r="O10" s="295">
        <f t="shared" ca="1" si="12"/>
        <v>12</v>
      </c>
      <c r="P10" s="296">
        <f t="shared" ca="1" si="13"/>
        <v>0.34285714285714286</v>
      </c>
      <c r="Q10" s="318"/>
      <c r="R10" s="295">
        <f t="shared" ca="1" si="14"/>
        <v>5</v>
      </c>
      <c r="S10" s="296">
        <f t="shared" ca="1" si="15"/>
        <v>0.55555555555555558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17</v>
      </c>
      <c r="AE10" s="254"/>
      <c r="AF10" s="236">
        <f t="shared" ca="1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ca="1" si="5"/>
        <v>2</v>
      </c>
      <c r="AW10" s="234">
        <f ca="1">COUNTIF( AV$7:AV10, AV10 )</f>
        <v>2</v>
      </c>
      <c r="AX10" s="287">
        <f t="shared" ca="1" si="22"/>
        <v>2.2000000000000002</v>
      </c>
      <c r="AY10" s="234">
        <f t="shared" ca="1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565</v>
      </c>
      <c r="B11" s="304" t="s">
        <v>10</v>
      </c>
      <c r="C11" s="304">
        <v>20</v>
      </c>
      <c r="D11" s="304" t="s">
        <v>566</v>
      </c>
      <c r="E11" s="305" t="str">
        <f t="shared" ca="1" si="9"/>
        <v>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ca="1" si="10"/>
        <v>8</v>
      </c>
      <c r="M11" s="296">
        <f t="shared" ca="1" si="11"/>
        <v>0.18181818181818182</v>
      </c>
      <c r="N11" s="318"/>
      <c r="O11" s="295">
        <f t="shared" ca="1" si="12"/>
        <v>7</v>
      </c>
      <c r="P11" s="296">
        <f t="shared" ca="1" si="13"/>
        <v>0.2</v>
      </c>
      <c r="Q11" s="318"/>
      <c r="R11" s="295">
        <f t="shared" ca="1" si="14"/>
        <v>1</v>
      </c>
      <c r="S11" s="296">
        <f t="shared" ca="1" si="15"/>
        <v>0.1111111111111111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ca="1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12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ca="1" si="5"/>
        <v>13</v>
      </c>
      <c r="AW11" s="234">
        <f ca="1">COUNTIF( AV$7:AV11, AV11 )</f>
        <v>2</v>
      </c>
      <c r="AX11" s="287">
        <f t="shared" ca="1" si="22"/>
        <v>13.2</v>
      </c>
      <c r="AY11" s="234">
        <f t="shared" ca="1" si="6"/>
        <v>14</v>
      </c>
      <c r="AZ11" s="236"/>
      <c r="BA11" s="236"/>
      <c r="BC11" s="234">
        <f t="shared" ca="1" si="24"/>
        <v>5</v>
      </c>
      <c r="BD11" s="288">
        <f t="shared" ca="1" si="8"/>
        <v>19</v>
      </c>
      <c r="BF11" s="240" t="str">
        <f t="shared" ca="1" si="23"/>
        <v>Evergy, Inc.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EVRG</v>
      </c>
    </row>
    <row r="12" spans="1:61" ht="13.8" x14ac:dyDescent="0.25">
      <c r="A12" s="303" t="s">
        <v>515</v>
      </c>
      <c r="B12" s="304" t="s">
        <v>10</v>
      </c>
      <c r="C12" s="304">
        <v>20</v>
      </c>
      <c r="D12" s="304" t="s">
        <v>511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ca="1" si="10"/>
        <v>3</v>
      </c>
      <c r="M12" s="296">
        <f t="shared" ca="1" si="11"/>
        <v>6.8181818181818177E-2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0.1111111111111111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ca="1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13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ca="1" si="5"/>
        <v>30</v>
      </c>
      <c r="AW12" s="234">
        <f ca="1">COUNTIF( AV$7:AV12, AV12 )</f>
        <v>2</v>
      </c>
      <c r="AX12" s="287">
        <f t="shared" ca="1" si="22"/>
        <v>30.2</v>
      </c>
      <c r="AY12" s="234">
        <f t="shared" ca="1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Eversource Energy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ES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9"/>
        <v>MR</v>
      </c>
      <c r="F13" s="306"/>
      <c r="G13" s="307">
        <f t="shared" ca="1" si="1"/>
        <v>30</v>
      </c>
      <c r="H13" s="250"/>
      <c r="I13" s="319"/>
      <c r="J13" s="297" t="s">
        <v>79</v>
      </c>
      <c r="K13" s="319"/>
      <c r="L13" s="297">
        <f t="shared" ca="1" si="10"/>
        <v>3</v>
      </c>
      <c r="M13" s="298">
        <f t="shared" ca="1" si="11"/>
        <v>6.8181818181818177E-2</v>
      </c>
      <c r="N13" s="319"/>
      <c r="O13" s="297">
        <f t="shared" ca="1" si="12"/>
        <v>3</v>
      </c>
      <c r="P13" s="298">
        <f t="shared" ca="1" si="13"/>
        <v>8.5714285714285715E-2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ca="1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14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ca="1" si="5"/>
        <v>1</v>
      </c>
      <c r="AW13" s="234">
        <f ca="1">COUNTIF( AV$7:AV13, AV13 )</f>
        <v>1</v>
      </c>
      <c r="AX13" s="287">
        <f t="shared" ca="1" si="22"/>
        <v>1.1000000000000001</v>
      </c>
      <c r="AY13" s="234">
        <f t="shared" ca="1" si="6"/>
        <v>1</v>
      </c>
      <c r="AZ13" s="236"/>
      <c r="BA13" s="236"/>
      <c r="BC13" s="234">
        <f t="shared" ca="1" si="24"/>
        <v>7</v>
      </c>
      <c r="BD13" s="288">
        <f t="shared" ca="1" si="8"/>
        <v>27</v>
      </c>
      <c r="BF13" s="240" t="str">
        <f t="shared" ca="1" si="23"/>
        <v>NextEra Energy, Inc.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NEE</v>
      </c>
    </row>
    <row r="14" spans="1:61" ht="13.8" x14ac:dyDescent="0.25">
      <c r="A14" s="303" t="s">
        <v>41</v>
      </c>
      <c r="B14" s="304" t="s">
        <v>10</v>
      </c>
      <c r="C14" s="304">
        <v>20</v>
      </c>
      <c r="D14" s="304" t="s">
        <v>321</v>
      </c>
      <c r="E14" s="305" t="str">
        <f t="shared" ca="1" si="9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 ca="1">SUM(L8:L13)</f>
        <v>44</v>
      </c>
      <c r="M14" s="292">
        <f ca="1"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9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 ca="1">SUMPRODUCT( L8:L13, Y8:Y13 ) / L14</f>
        <v>18.818181818181817</v>
      </c>
      <c r="Z14" s="261"/>
      <c r="AA14" s="493">
        <f ca="1">SUM(AA8:AA13)</f>
        <v>44</v>
      </c>
      <c r="AE14" s="254"/>
      <c r="AF14" s="236">
        <f t="shared" ca="1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15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ca="1" si="5"/>
        <v>13</v>
      </c>
      <c r="AW14" s="234">
        <f ca="1">COUNTIF( AV$7:AV14, AV14 )</f>
        <v>3</v>
      </c>
      <c r="AX14" s="287">
        <f t="shared" ca="1" si="22"/>
        <v>13.3</v>
      </c>
      <c r="AY14" s="234">
        <f t="shared" ca="1" si="6"/>
        <v>15</v>
      </c>
      <c r="AZ14" s="236"/>
      <c r="BA14" s="236"/>
      <c r="BC14" s="234">
        <f t="shared" ca="1" si="24"/>
        <v>8</v>
      </c>
      <c r="BD14" s="288">
        <f t="shared" ca="1" si="8"/>
        <v>33</v>
      </c>
      <c r="BF14" s="240" t="str">
        <f t="shared" ca="1" si="23"/>
        <v>Pinnacle West Capital Corporation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PNW</v>
      </c>
    </row>
    <row r="15" spans="1:61" ht="13.8" x14ac:dyDescent="0.25">
      <c r="A15" s="303" t="s">
        <v>43</v>
      </c>
      <c r="B15" s="304" t="s">
        <v>10</v>
      </c>
      <c r="C15" s="304">
        <v>20</v>
      </c>
      <c r="D15" s="304" t="s">
        <v>324</v>
      </c>
      <c r="E15" s="305" t="str">
        <f t="shared" ca="1" si="9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ca="1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16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ca="1" si="5"/>
        <v>13</v>
      </c>
      <c r="AW15" s="234">
        <f ca="1">COUNTIF( AV$7:AV15, AV15 )</f>
        <v>4</v>
      </c>
      <c r="AX15" s="287">
        <f t="shared" ca="1" si="22"/>
        <v>13.4</v>
      </c>
      <c r="AY15" s="234">
        <f t="shared" ca="1" si="6"/>
        <v>16</v>
      </c>
      <c r="AZ15" s="236"/>
      <c r="BA15" s="236"/>
      <c r="BC15" s="234">
        <f t="shared" ca="1" si="24"/>
        <v>9</v>
      </c>
      <c r="BD15" s="288">
        <f t="shared" ca="1" si="8"/>
        <v>36</v>
      </c>
      <c r="BF15" s="240" t="str">
        <f t="shared" ca="1" si="23"/>
        <v>PPL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PPL</v>
      </c>
    </row>
    <row r="16" spans="1:61" ht="13.8" x14ac:dyDescent="0.25">
      <c r="A16" s="303" t="s">
        <v>7</v>
      </c>
      <c r="B16" s="304" t="s">
        <v>10</v>
      </c>
      <c r="C16" s="304">
        <v>20</v>
      </c>
      <c r="D16" s="304" t="s">
        <v>327</v>
      </c>
      <c r="E16" s="305" t="str">
        <f t="shared" ca="1" si="9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aca="1" ref="L16" ca="1">SUM( IF( LEN( $C$7:$C$65 ) = 0, 0, $C$7:$C$65 ) ) / SUM( IF( LEN( $C$7:$C$65 ) = 0, 0, 1  ) )</f>
        <v>18.795454545454547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18.742857142857144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ca="1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17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ca="1" si="5"/>
        <v>38</v>
      </c>
      <c r="AW16" s="234">
        <f ca="1">COUNTIF( AV$7:AV16, AV16 )</f>
        <v>1</v>
      </c>
      <c r="AX16" s="287">
        <f t="shared" ca="1" si="22"/>
        <v>38.1</v>
      </c>
      <c r="AY16" s="234">
        <f t="shared" ca="1" si="6"/>
        <v>38</v>
      </c>
      <c r="AZ16" s="236"/>
      <c r="BA16" s="236"/>
      <c r="BC16" s="234">
        <f t="shared" ca="1" si="24"/>
        <v>10</v>
      </c>
      <c r="BD16" s="288">
        <f t="shared" ca="1" si="8"/>
        <v>40</v>
      </c>
      <c r="BF16" s="240" t="str">
        <f t="shared" ca="1" si="23"/>
        <v>Southern Company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SO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9"/>
        <v>R</v>
      </c>
      <c r="F17" s="306"/>
      <c r="G17" s="307">
        <f t="shared" ca="1" si="1"/>
        <v>44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ca="1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18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ca="1" si="5"/>
        <v>13</v>
      </c>
      <c r="AW17" s="234">
        <f ca="1">COUNTIF( AV$7:AV17, AV17 )</f>
        <v>5</v>
      </c>
      <c r="AX17" s="287">
        <f t="shared" ca="1" si="22"/>
        <v>13.5</v>
      </c>
      <c r="AY17" s="234">
        <f t="shared" ca="1" si="6"/>
        <v>17</v>
      </c>
      <c r="AZ17" s="236"/>
      <c r="BA17" s="236"/>
      <c r="BC17" s="234">
        <f t="shared" ca="1" si="24"/>
        <v>11</v>
      </c>
      <c r="BD17" s="288">
        <f t="shared" ca="1" si="8"/>
        <v>42</v>
      </c>
      <c r="BF17" s="240" t="str">
        <f t="shared" ca="1" si="23"/>
        <v>Wisconsin Energy Corporation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ca="1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19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ca="1" si="5"/>
        <v>2</v>
      </c>
      <c r="AW18" s="234">
        <f ca="1">COUNTIF( AV$7:AV18, AV18 )</f>
        <v>3</v>
      </c>
      <c r="AX18" s="287">
        <f t="shared" ca="1" si="22"/>
        <v>2.2999999999999998</v>
      </c>
      <c r="AY18" s="234">
        <f t="shared" ca="1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Xcel Energy Inc.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XEL</v>
      </c>
    </row>
    <row r="19" spans="1:61" ht="13.8" x14ac:dyDescent="0.25">
      <c r="A19" s="303" t="s">
        <v>9</v>
      </c>
      <c r="B19" s="304" t="s">
        <v>16</v>
      </c>
      <c r="C19" s="304">
        <v>19</v>
      </c>
      <c r="D19" s="304" t="s">
        <v>273</v>
      </c>
      <c r="E19" s="305" t="str">
        <f t="shared" ca="1" si="9"/>
        <v>R</v>
      </c>
      <c r="F19" s="306"/>
      <c r="G19" s="307">
        <f t="shared" ca="1" si="1"/>
        <v>9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ca="1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20</v>
      </c>
      <c r="AK19" s="236" t="str">
        <f t="shared" ca="1" si="21"/>
        <v>BBB+</v>
      </c>
      <c r="AL19" s="236">
        <f t="shared" ca="1" si="21"/>
        <v>19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ca="1" si="5"/>
        <v>13</v>
      </c>
      <c r="AW19" s="234">
        <f ca="1">COUNTIF( AV$7:AV19, AV19 )</f>
        <v>6</v>
      </c>
      <c r="AX19" s="287">
        <f t="shared" ca="1" si="22"/>
        <v>13.6</v>
      </c>
      <c r="AY19" s="234">
        <f t="shared" ca="1" si="6"/>
        <v>18</v>
      </c>
      <c r="AZ19" s="236"/>
      <c r="BA19" s="236"/>
      <c r="BC19" s="234">
        <f t="shared" ca="1" si="24"/>
        <v>13</v>
      </c>
      <c r="BD19" s="288">
        <f t="shared" ca="1" si="8"/>
        <v>3</v>
      </c>
      <c r="BF19" s="240" t="str">
        <f t="shared" ca="1" si="23"/>
        <v>Ameren Corporation</v>
      </c>
      <c r="BG19" s="240" t="str">
        <f t="shared" ca="1" si="23"/>
        <v>BBB+</v>
      </c>
      <c r="BH19" s="240">
        <f t="shared" ca="1" si="23"/>
        <v>19</v>
      </c>
      <c r="BI19" s="240" t="str">
        <f t="shared" ca="1" si="23"/>
        <v>AEE</v>
      </c>
    </row>
    <row r="20" spans="1:61" ht="13.8" x14ac:dyDescent="0.25">
      <c r="A20" s="303" t="s">
        <v>531</v>
      </c>
      <c r="B20" s="304" t="s">
        <v>16</v>
      </c>
      <c r="C20" s="304">
        <v>19</v>
      </c>
      <c r="D20" s="304" t="s">
        <v>529</v>
      </c>
      <c r="E20" s="305" t="str">
        <f t="shared" ca="1" si="9"/>
        <v>MR</v>
      </c>
      <c r="F20" s="306"/>
      <c r="G20" s="307">
        <f t="shared" ca="1" si="1"/>
        <v>11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ca="1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ca="1" si="5"/>
        <v>41</v>
      </c>
      <c r="AW20" s="234">
        <f ca="1">COUNTIF( AV$7:AV20, AV20 )</f>
        <v>1</v>
      </c>
      <c r="AX20" s="287">
        <f t="shared" ca="1" si="22"/>
        <v>41.1</v>
      </c>
      <c r="AY20" s="234">
        <f t="shared" ca="1" si="6"/>
        <v>41</v>
      </c>
      <c r="AZ20" s="236"/>
      <c r="BA20" s="236"/>
      <c r="BC20" s="234">
        <f t="shared" ca="1" si="24"/>
        <v>14</v>
      </c>
      <c r="BD20" s="288">
        <f t="shared" ca="1" si="8"/>
        <v>5</v>
      </c>
      <c r="BF20" s="240" t="str">
        <f t="shared" ca="1" si="23"/>
        <v>AVANGRID, Inc.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AGR</v>
      </c>
    </row>
    <row r="21" spans="1:61" ht="13.8" x14ac:dyDescent="0.25">
      <c r="A21" s="303" t="s">
        <v>48</v>
      </c>
      <c r="B21" s="304" t="s">
        <v>16</v>
      </c>
      <c r="C21" s="304">
        <v>19</v>
      </c>
      <c r="D21" s="304" t="s">
        <v>279</v>
      </c>
      <c r="E21" s="305" t="str">
        <f t="shared" ca="1" si="9"/>
        <v>R</v>
      </c>
      <c r="F21" s="306"/>
      <c r="G21" s="307">
        <f t="shared" ca="1" si="1"/>
        <v>13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ca="1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ca="1" si="5"/>
        <v>13</v>
      </c>
      <c r="AW21" s="234">
        <f ca="1">COUNTIF( AV$7:AV21, AV21 )</f>
        <v>7</v>
      </c>
      <c r="AX21" s="287">
        <f t="shared" ca="1" si="22"/>
        <v>13.7</v>
      </c>
      <c r="AY21" s="234">
        <f t="shared" ca="1" si="6"/>
        <v>19</v>
      </c>
      <c r="AZ21" s="236"/>
      <c r="BA21" s="236"/>
      <c r="BC21" s="234">
        <f t="shared" ca="1" si="24"/>
        <v>15</v>
      </c>
      <c r="BD21" s="288">
        <f t="shared" ca="1" si="8"/>
        <v>8</v>
      </c>
      <c r="BF21" s="240" t="str">
        <f t="shared" ca="1" si="23"/>
        <v>Black Hills Corporation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BKH</v>
      </c>
    </row>
    <row r="22" spans="1:61" ht="13.8" x14ac:dyDescent="0.25">
      <c r="A22" s="303" t="s">
        <v>29</v>
      </c>
      <c r="B22" s="304" t="s">
        <v>16</v>
      </c>
      <c r="C22" s="304">
        <v>19</v>
      </c>
      <c r="D22" s="304" t="s">
        <v>285</v>
      </c>
      <c r="E22" s="305" t="str">
        <f t="shared" ca="1" si="9"/>
        <v>R</v>
      </c>
      <c r="F22" s="306"/>
      <c r="G22" s="307">
        <f t="shared" ca="1" si="1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ca="1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16</v>
      </c>
      <c r="AS22" s="286">
        <v>19</v>
      </c>
      <c r="AT22" s="286" t="s">
        <v>289</v>
      </c>
      <c r="AV22" s="234">
        <f t="shared" ca="1" si="5"/>
        <v>13</v>
      </c>
      <c r="AW22" s="234">
        <f ca="1">COUNTIF( AV$7:AV22, AV22 )</f>
        <v>8</v>
      </c>
      <c r="AX22" s="287">
        <f t="shared" ca="1" si="22"/>
        <v>13.8</v>
      </c>
      <c r="AY22" s="234">
        <f t="shared" ca="1" si="6"/>
        <v>20</v>
      </c>
      <c r="AZ22" s="236"/>
      <c r="BA22" s="236"/>
      <c r="BC22" s="234">
        <f t="shared" ca="1" si="24"/>
        <v>16</v>
      </c>
      <c r="BD22" s="288">
        <f t="shared" ca="1" si="8"/>
        <v>9</v>
      </c>
      <c r="BF22" s="240" t="str">
        <f t="shared" ca="1" si="23"/>
        <v>CenterPoint Energy, Inc.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CNP</v>
      </c>
    </row>
    <row r="23" spans="1:61" ht="13.8" x14ac:dyDescent="0.25">
      <c r="A23" s="303" t="s">
        <v>60</v>
      </c>
      <c r="B23" s="304" t="s">
        <v>16</v>
      </c>
      <c r="C23" s="304">
        <v>19</v>
      </c>
      <c r="D23" s="304" t="s">
        <v>283</v>
      </c>
      <c r="E23" s="305" t="str">
        <f t="shared" ca="1" si="9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ca="1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ca="1" si="5"/>
        <v>30</v>
      </c>
      <c r="AW23" s="234">
        <f ca="1">COUNTIF( AV$7:AV23, AV23 )</f>
        <v>3</v>
      </c>
      <c r="AX23" s="287">
        <f t="shared" ca="1" si="22"/>
        <v>30.3</v>
      </c>
      <c r="AY23" s="234">
        <f t="shared" ca="1" si="6"/>
        <v>32</v>
      </c>
      <c r="AZ23" s="236"/>
      <c r="BA23" s="236"/>
      <c r="BC23" s="234">
        <f t="shared" ca="1" si="24"/>
        <v>17</v>
      </c>
      <c r="BD23" s="288">
        <f t="shared" ca="1" si="8"/>
        <v>11</v>
      </c>
      <c r="BF23" s="240" t="str">
        <f t="shared" ca="1" si="23"/>
        <v>CMS Energy Corporation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CMS</v>
      </c>
    </row>
    <row r="24" spans="1:61" ht="13.8" x14ac:dyDescent="0.25">
      <c r="A24" s="303" t="s">
        <v>561</v>
      </c>
      <c r="B24" s="304" t="s">
        <v>16</v>
      </c>
      <c r="C24" s="304">
        <v>19</v>
      </c>
      <c r="D24" s="304" t="s">
        <v>86</v>
      </c>
      <c r="E24" s="305" t="str">
        <f t="shared" ca="1" si="9"/>
        <v>R</v>
      </c>
      <c r="F24" s="306"/>
      <c r="G24" s="307">
        <f t="shared" ca="1" si="1"/>
        <v>17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ca="1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9" t="s">
        <v>296</v>
      </c>
      <c r="AV24" s="234">
        <f t="shared" ca="1" si="5"/>
        <v>13</v>
      </c>
      <c r="AW24" s="234">
        <f ca="1">COUNTIF( AV$7:AV24, AV24 )</f>
        <v>9</v>
      </c>
      <c r="AX24" s="287">
        <f t="shared" ca="1" si="22"/>
        <v>13.9</v>
      </c>
      <c r="AY24" s="234">
        <f t="shared" ca="1" si="6"/>
        <v>21</v>
      </c>
      <c r="AZ24" s="236"/>
      <c r="BA24" s="236"/>
      <c r="BC24" s="234">
        <f t="shared" ca="1" si="24"/>
        <v>18</v>
      </c>
      <c r="BD24" s="288">
        <f t="shared" ca="1" si="8"/>
        <v>13</v>
      </c>
      <c r="BF24" s="240" t="str">
        <f t="shared" ca="1" si="23"/>
        <v>Dominion Energy, Inc.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D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9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ca="1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ca="1" si="5"/>
        <v>2</v>
      </c>
      <c r="AW25" s="234">
        <f ca="1">COUNTIF( AV$7:AV25, AV25 )</f>
        <v>4</v>
      </c>
      <c r="AX25" s="287">
        <f t="shared" ca="1" si="22"/>
        <v>2.4</v>
      </c>
      <c r="AY25" s="234">
        <f t="shared" ca="1" si="6"/>
        <v>5</v>
      </c>
      <c r="AZ25" s="236"/>
      <c r="BA25" s="236"/>
      <c r="BC25" s="234">
        <f t="shared" ca="1" si="24"/>
        <v>19</v>
      </c>
      <c r="BD25" s="288">
        <f t="shared" ca="1" si="8"/>
        <v>15</v>
      </c>
      <c r="BF25" s="240" t="str">
        <f t="shared" ca="1" si="23"/>
        <v>DTE Energy Company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9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ca="1" si="2"/>
        <v>1</v>
      </c>
      <c r="AG26" s="236" t="str">
        <f t="shared" ca="1" si="3"/>
        <v/>
      </c>
      <c r="AH26" s="236">
        <f t="shared" ca="1" si="19"/>
        <v>1</v>
      </c>
      <c r="AJ26" s="236">
        <f t="shared" ca="1" si="20"/>
        <v>11</v>
      </c>
      <c r="AK26" s="236" t="str">
        <f t="shared" ca="1" si="21"/>
        <v>A-</v>
      </c>
      <c r="AL26" s="236">
        <f t="shared" ca="1" si="21"/>
        <v>20</v>
      </c>
      <c r="AM26" s="236" t="str">
        <f t="shared" ca="1" si="4"/>
        <v>Change</v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ca="1" si="5"/>
        <v>2</v>
      </c>
      <c r="AW26" s="234">
        <f ca="1">COUNTIF( AV$7:AV26, AV26 )</f>
        <v>5</v>
      </c>
      <c r="AX26" s="287">
        <f t="shared" ca="1" si="22"/>
        <v>2.5</v>
      </c>
      <c r="AY26" s="234">
        <f t="shared" ca="1" si="6"/>
        <v>6</v>
      </c>
      <c r="AZ26" s="236"/>
      <c r="BA26" s="236"/>
      <c r="BC26" s="234">
        <f t="shared" ca="1" si="24"/>
        <v>20</v>
      </c>
      <c r="BD26" s="288">
        <f t="shared" ca="1" si="8"/>
        <v>16</v>
      </c>
      <c r="BF26" s="240" t="str">
        <f t="shared" ca="1" si="23"/>
        <v>Duke Energy Corporation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DUK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ca="1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6" t="s">
        <v>297</v>
      </c>
      <c r="AV27" s="234">
        <f t="shared" ca="1" si="5"/>
        <v>13</v>
      </c>
      <c r="AW27" s="234">
        <f ca="1">COUNTIF( AV$7:AV27, AV27 )</f>
        <v>10</v>
      </c>
      <c r="AX27" s="287">
        <f t="shared" ca="1" si="22"/>
        <v>14</v>
      </c>
      <c r="AY27" s="234">
        <f t="shared" ca="1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ca="1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ca="1" si="5"/>
        <v>42</v>
      </c>
      <c r="AW28" s="234">
        <f ca="1">COUNTIF( AV$7:AV28, AV28 )</f>
        <v>1</v>
      </c>
      <c r="AX28" s="287">
        <f t="shared" ca="1" si="22"/>
        <v>42.1</v>
      </c>
      <c r="AY28" s="234">
        <f t="shared" ca="1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ca="1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ca="1" si="5"/>
        <v>38</v>
      </c>
      <c r="AW29" s="234">
        <f ca="1">COUNTIF( AV$7:AV29, AV29 )</f>
        <v>2</v>
      </c>
      <c r="AX29" s="287">
        <f t="shared" ca="1" si="22"/>
        <v>38.200000000000003</v>
      </c>
      <c r="AY29" s="234">
        <f t="shared" ca="1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ca="1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9" t="s">
        <v>302</v>
      </c>
      <c r="AV30" s="234">
        <f t="shared" ca="1" si="5"/>
        <v>30</v>
      </c>
      <c r="AW30" s="234">
        <f ca="1">COUNTIF( AV$7:AV30, AV30 )</f>
        <v>4</v>
      </c>
      <c r="AX30" s="287">
        <f t="shared" ca="1" si="22"/>
        <v>30.4</v>
      </c>
      <c r="AY30" s="234">
        <f t="shared" ca="1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33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ca="1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ca="1" si="5"/>
        <v>30</v>
      </c>
      <c r="AW31" s="234">
        <f ca="1">COUNTIF( AV$7:AV31, AV31 )</f>
        <v>5</v>
      </c>
      <c r="AX31" s="287">
        <f t="shared" ca="1" si="22"/>
        <v>30.5</v>
      </c>
      <c r="AY31" s="234">
        <f t="shared" ca="1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38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ca="1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ca="1" si="5"/>
        <v>13</v>
      </c>
      <c r="AW32" s="234">
        <f ca="1">COUNTIF( AV$7:AV32, AV32 )</f>
        <v>11</v>
      </c>
      <c r="AX32" s="287">
        <f t="shared" ca="1" si="22"/>
        <v>14.1</v>
      </c>
      <c r="AY32" s="234">
        <f t="shared" ca="1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40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ca="1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ca="1" si="5"/>
        <v>2</v>
      </c>
      <c r="AW33" s="234">
        <f ca="1">COUNTIF( AV$7:AV33, AV33 )</f>
        <v>6</v>
      </c>
      <c r="AX33" s="287">
        <f t="shared" ca="1" si="22"/>
        <v>2.6</v>
      </c>
      <c r="AY33" s="234">
        <f t="shared" ca="1" si="6"/>
        <v>7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ca="1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ca="1" si="5"/>
        <v>13</v>
      </c>
      <c r="AW34" s="234">
        <f ca="1">COUNTIF( AV$7:AV34, AV34 )</f>
        <v>12</v>
      </c>
      <c r="AX34" s="287">
        <f t="shared" ca="1" si="22"/>
        <v>14.2</v>
      </c>
      <c r="AY34" s="234">
        <f t="shared" ca="1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ca="1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ca="1" si="5"/>
        <v>30</v>
      </c>
      <c r="AW35" s="234">
        <f ca="1">COUNTIF( AV$7:AV35, AV35 )</f>
        <v>6</v>
      </c>
      <c r="AX35" s="287">
        <f t="shared" ca="1" si="22"/>
        <v>30.6</v>
      </c>
      <c r="AY35" s="234">
        <f t="shared" ca="1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ca="1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ca="1" si="5"/>
        <v>13</v>
      </c>
      <c r="AW36" s="234">
        <f ca="1">COUNTIF( AV$7:AV36, AV36 )</f>
        <v>13</v>
      </c>
      <c r="AX36" s="287">
        <f t="shared" ca="1" si="22"/>
        <v>14.3</v>
      </c>
      <c r="AY36" s="234">
        <f t="shared" ca="1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ca="1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ca="1" si="5"/>
        <v>30</v>
      </c>
      <c r="AW37" s="234">
        <f ca="1">COUNTIF( AV$7:AV37, AV37 )</f>
        <v>7</v>
      </c>
      <c r="AX37" s="287">
        <f t="shared" ca="1" si="22"/>
        <v>30.7</v>
      </c>
      <c r="AY37" s="234">
        <f t="shared" ca="1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ca="1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ca="1" si="5"/>
        <v>43</v>
      </c>
      <c r="AW38" s="234">
        <f ca="1">COUNTIF( AV$7:AV38, AV38 )</f>
        <v>1</v>
      </c>
      <c r="AX38" s="287">
        <f t="shared" ca="1" si="22"/>
        <v>43.1</v>
      </c>
      <c r="AY38" s="234">
        <f t="shared" ca="1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27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ca="1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39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ca="1" si="5"/>
        <v>2</v>
      </c>
      <c r="AW39" s="234">
        <f ca="1">COUNTIF( AV$7:AV39, AV39 )</f>
        <v>7</v>
      </c>
      <c r="AX39" s="287">
        <f t="shared" ca="1" si="22"/>
        <v>2.7</v>
      </c>
      <c r="AY39" s="234">
        <f t="shared" ca="1" si="6"/>
        <v>8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58</v>
      </c>
      <c r="B40" s="304" t="s">
        <v>28</v>
      </c>
      <c r="C40" s="304">
        <v>18</v>
      </c>
      <c r="D40" s="304" t="s">
        <v>445</v>
      </c>
      <c r="E40" s="305" t="str">
        <f t="shared" ca="1" si="9"/>
        <v>R</v>
      </c>
      <c r="F40" s="306"/>
      <c r="G40" s="307">
        <f t="shared" ca="1" si="1"/>
        <v>55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ca="1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43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ca="1" si="5"/>
        <v>30</v>
      </c>
      <c r="AW40" s="234">
        <f ca="1">COUNTIF( AV$7:AV40, AV40 )</f>
        <v>8</v>
      </c>
      <c r="AX40" s="287">
        <f t="shared" ca="1" si="22"/>
        <v>30.8</v>
      </c>
      <c r="AY40" s="234">
        <f t="shared" ca="1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9"/>
        <v>R</v>
      </c>
      <c r="F41" s="306"/>
      <c r="G41" s="307">
        <f t="shared" ca="1" si="1"/>
        <v>32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ca="1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40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ca="1" si="5"/>
        <v>13</v>
      </c>
      <c r="AW41" s="234">
        <f ca="1">COUNTIF( AV$7:AV41, AV41 )</f>
        <v>14</v>
      </c>
      <c r="AX41" s="287">
        <f t="shared" ca="1" si="22"/>
        <v>14.4</v>
      </c>
      <c r="AY41" s="234">
        <f t="shared" ca="1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22</v>
      </c>
      <c r="B42" s="304" t="s">
        <v>28</v>
      </c>
      <c r="C42" s="304">
        <v>18</v>
      </c>
      <c r="D42" s="304" t="s">
        <v>316</v>
      </c>
      <c r="E42" s="305" t="str">
        <f t="shared" ca="1" si="9"/>
        <v>R</v>
      </c>
      <c r="F42" s="306"/>
      <c r="G42" s="307">
        <f t="shared" ca="1" si="1"/>
        <v>34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ca="1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41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ca="1" si="5"/>
        <v>2</v>
      </c>
      <c r="AW42" s="234">
        <f ca="1">COUNTIF( AV$7:AV42, AV42 )</f>
        <v>8</v>
      </c>
      <c r="AX42" s="287">
        <f t="shared" ca="1" si="22"/>
        <v>2.8</v>
      </c>
      <c r="AY42" s="234">
        <f t="shared" ca="1" si="6"/>
        <v>9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42</v>
      </c>
      <c r="B43" s="304" t="s">
        <v>28</v>
      </c>
      <c r="C43" s="304">
        <v>18</v>
      </c>
      <c r="D43" s="304" t="s">
        <v>320</v>
      </c>
      <c r="E43" s="305" t="str">
        <f t="shared" ca="1" si="9"/>
        <v>R</v>
      </c>
      <c r="F43" s="306"/>
      <c r="G43" s="307">
        <f t="shared" ca="1" si="1"/>
        <v>37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ca="1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42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ca="1" si="5"/>
        <v>13</v>
      </c>
      <c r="AW43" s="234">
        <f ca="1">COUNTIF( AV$7:AV43, AV43 )</f>
        <v>15</v>
      </c>
      <c r="AX43" s="287">
        <f t="shared" ca="1" si="22"/>
        <v>14.5</v>
      </c>
      <c r="AY43" s="234">
        <f t="shared" ca="1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30</v>
      </c>
      <c r="B44" s="304" t="s">
        <v>49</v>
      </c>
      <c r="C44" s="304">
        <v>17</v>
      </c>
      <c r="D44" s="304" t="s">
        <v>540</v>
      </c>
      <c r="E44" s="305" t="str">
        <f t="shared" ca="1" si="9"/>
        <v>R</v>
      </c>
      <c r="F44" s="306"/>
      <c r="G44" s="307">
        <f t="shared" ca="1" si="1"/>
        <v>53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ca="1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ca="1" si="5"/>
        <v>38</v>
      </c>
      <c r="AW44" s="234">
        <f ca="1">COUNTIF( AV$7:AV44, AV44 )</f>
        <v>3</v>
      </c>
      <c r="AX44" s="287">
        <f t="shared" ca="1" si="22"/>
        <v>38.299999999999997</v>
      </c>
      <c r="AY44" s="234">
        <f t="shared" ca="1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39</v>
      </c>
      <c r="B45" s="304" t="s">
        <v>49</v>
      </c>
      <c r="C45" s="304">
        <v>17</v>
      </c>
      <c r="D45" s="304" t="s">
        <v>301</v>
      </c>
      <c r="E45" s="305" t="str">
        <f t="shared" ca="1" si="9"/>
        <v>MR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ca="1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44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ca="1" si="5"/>
        <v>13</v>
      </c>
      <c r="AW45" s="234">
        <f ca="1">COUNTIF( AV$7:AV45, AV45 )</f>
        <v>16</v>
      </c>
      <c r="AX45" s="287">
        <f t="shared" ca="1" si="22"/>
        <v>14.6</v>
      </c>
      <c r="AY45" s="234">
        <f t="shared" ca="1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ca="1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ca="1" si="5"/>
        <v>2</v>
      </c>
      <c r="AW46" s="234">
        <f ca="1">COUNTIF( AV$7:AV46, AV46 )</f>
        <v>9</v>
      </c>
      <c r="AX46" s="287">
        <f t="shared" ca="1" si="22"/>
        <v>2.9</v>
      </c>
      <c r="AY46" s="234">
        <f t="shared" ca="1" si="6"/>
        <v>10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ca="1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BB+</v>
      </c>
      <c r="AL47" s="236">
        <f t="shared" ca="1" si="21"/>
        <v>16</v>
      </c>
      <c r="AM47" s="236" t="str">
        <f t="shared" ca="1" si="4"/>
        <v/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ca="1" si="5"/>
        <v>13</v>
      </c>
      <c r="AW47" s="234">
        <f ca="1">COUNTIF( AV$7:AV47, AV47 )</f>
        <v>17</v>
      </c>
      <c r="AX47" s="287">
        <f t="shared" ca="1" si="22"/>
        <v>14.7</v>
      </c>
      <c r="AY47" s="234">
        <f t="shared" ca="1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25</v>
      </c>
      <c r="H48" s="250"/>
      <c r="I48" s="250"/>
      <c r="K48" s="262"/>
      <c r="M48" s="253"/>
      <c r="N48" s="253"/>
      <c r="AF48" s="236">
        <f t="shared" ca="1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ca="1" si="5"/>
        <v>2</v>
      </c>
      <c r="AW48" s="234">
        <f ca="1">COUNTIF( AV$7:AV48, AV48 )</f>
        <v>10</v>
      </c>
      <c r="AX48" s="287">
        <f t="shared" ca="1" si="22"/>
        <v>3</v>
      </c>
      <c r="AY48" s="234">
        <f t="shared" ca="1" si="6"/>
        <v>11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35</v>
      </c>
      <c r="H49" s="250"/>
      <c r="I49" s="250"/>
      <c r="J49" s="262"/>
      <c r="K49" s="262"/>
      <c r="M49" s="253"/>
      <c r="N49" s="253"/>
      <c r="AF49" s="236">
        <f t="shared" ca="1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ca="1" si="5"/>
        <v>2</v>
      </c>
      <c r="AW49" s="234">
        <f ca="1">COUNTIF( AV$7:AV49, AV49 )</f>
        <v>11</v>
      </c>
      <c r="AX49" s="287">
        <f t="shared" ca="1" si="22"/>
        <v>3.1</v>
      </c>
      <c r="AY49" s="234">
        <f t="shared" ca="1" si="6"/>
        <v>12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ca="1" si="2"/>
        <v>0</v>
      </c>
      <c r="AG50" s="236" t="str">
        <f t="shared" ca="1" si="3"/>
        <v/>
      </c>
      <c r="AH50" s="236" t="str">
        <f t="shared" ca="1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ca="1" si="5"/>
        <v>99</v>
      </c>
      <c r="AW50" s="234">
        <f ca="1">COUNTIF( AV$7:AV50, AV50 )</f>
        <v>1</v>
      </c>
      <c r="AX50" s="287">
        <f t="shared" ca="1" si="22"/>
        <v>99.1</v>
      </c>
      <c r="AY50" s="234">
        <f t="shared" ca="1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ca="1" si="2"/>
        <v>0</v>
      </c>
      <c r="AG51" s="236" t="str">
        <f t="shared" ca="1" si="3"/>
        <v/>
      </c>
      <c r="AH51" s="236" t="str">
        <f t="shared" ca="1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ca="1" si="5"/>
        <v>99</v>
      </c>
      <c r="AW51" s="234">
        <f ca="1">COUNTIF( AV$7:AV51, AV51 )</f>
        <v>2</v>
      </c>
      <c r="AX51" s="287">
        <f t="shared" ca="1" si="22"/>
        <v>99.2</v>
      </c>
      <c r="AY51" s="234">
        <f t="shared" ca="1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ca="1" si="2"/>
        <v>0</v>
      </c>
      <c r="AG52" s="236" t="str">
        <f t="shared" ca="1" si="3"/>
        <v/>
      </c>
      <c r="AH52" s="236" t="str">
        <f t="shared" ca="1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ca="1" si="5"/>
        <v>99</v>
      </c>
      <c r="AW52" s="234">
        <f ca="1">COUNTIF( AV$7:AV52, AV52 )</f>
        <v>3</v>
      </c>
      <c r="AX52" s="287">
        <f t="shared" ca="1" si="22"/>
        <v>99.3</v>
      </c>
      <c r="AY52" s="234">
        <f t="shared" ca="1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ca="1" si="2"/>
        <v>0</v>
      </c>
      <c r="AG53" s="236" t="str">
        <f t="shared" ca="1" si="3"/>
        <v/>
      </c>
      <c r="AH53" s="236" t="str">
        <f t="shared" ca="1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ca="1" si="5"/>
        <v>99</v>
      </c>
      <c r="AW53" s="234">
        <f ca="1">COUNTIF( AV$7:AV53, AV53 )</f>
        <v>4</v>
      </c>
      <c r="AX53" s="287">
        <f t="shared" ca="1" si="22"/>
        <v>99.4</v>
      </c>
      <c r="AY53" s="234">
        <f t="shared" ca="1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ca="1" si="2"/>
        <v>0</v>
      </c>
      <c r="AG54" s="236" t="str">
        <f t="shared" ca="1" si="3"/>
        <v/>
      </c>
      <c r="AH54" s="236" t="str">
        <f t="shared" ca="1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ca="1" si="5"/>
        <v>99</v>
      </c>
      <c r="AW54" s="234">
        <f ca="1">COUNTIF( AV$7:AV54, AV54 )</f>
        <v>5</v>
      </c>
      <c r="AX54" s="287">
        <f t="shared" ca="1" si="22"/>
        <v>99.5</v>
      </c>
      <c r="AY54" s="234">
        <f t="shared" ca="1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ca="1" si="2"/>
        <v>0</v>
      </c>
      <c r="AG55" s="236" t="str">
        <f t="shared" ca="1" si="3"/>
        <v/>
      </c>
      <c r="AH55" s="236" t="str">
        <f t="shared" ca="1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ca="1" si="5"/>
        <v>99</v>
      </c>
      <c r="AW55" s="234">
        <f ca="1">COUNTIF( AV$7:AV55, AV55 )</f>
        <v>6</v>
      </c>
      <c r="AX55" s="287">
        <f t="shared" ca="1" si="22"/>
        <v>99.6</v>
      </c>
      <c r="AY55" s="234">
        <f t="shared" ca="1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ca="1" si="2"/>
        <v>0</v>
      </c>
      <c r="AG56" s="236" t="str">
        <f t="shared" ca="1" si="3"/>
        <v/>
      </c>
      <c r="AH56" s="236" t="str">
        <f t="shared" ca="1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ca="1" si="5"/>
        <v>99</v>
      </c>
      <c r="AW56" s="234">
        <f ca="1">COUNTIF( AV$7:AV56, AV56 )</f>
        <v>7</v>
      </c>
      <c r="AX56" s="287">
        <f t="shared" ca="1" si="22"/>
        <v>99.7</v>
      </c>
      <c r="AY56" s="234">
        <f t="shared" ca="1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ca="1" si="2"/>
        <v>0</v>
      </c>
      <c r="AG57" s="236" t="str">
        <f t="shared" ca="1" si="3"/>
        <v/>
      </c>
      <c r="AH57" s="236" t="str">
        <f t="shared" ca="1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ca="1" si="5"/>
        <v>99</v>
      </c>
      <c r="AW57" s="234">
        <f ca="1">COUNTIF( AV$7:AV57, AV57 )</f>
        <v>8</v>
      </c>
      <c r="AX57" s="287">
        <f t="shared" ca="1" si="22"/>
        <v>99.8</v>
      </c>
      <c r="AY57" s="234">
        <f t="shared" ca="1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ca="1" si="2"/>
        <v>0</v>
      </c>
      <c r="AG58" s="236" t="str">
        <f t="shared" ca="1" si="3"/>
        <v/>
      </c>
      <c r="AH58" s="236" t="str">
        <f t="shared" ca="1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ca="1" si="5"/>
        <v>99</v>
      </c>
      <c r="AW58" s="234">
        <f ca="1">COUNTIF( AV$7:AV58, AV58 )</f>
        <v>9</v>
      </c>
      <c r="AX58" s="287">
        <f t="shared" ca="1" si="22"/>
        <v>99.9</v>
      </c>
      <c r="AY58" s="234">
        <f t="shared" ca="1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ca="1" si="2"/>
        <v>0</v>
      </c>
      <c r="AG59" s="236" t="str">
        <f t="shared" ca="1" si="3"/>
        <v/>
      </c>
      <c r="AH59" s="236" t="str">
        <f t="shared" ca="1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ca="1" si="5"/>
        <v>99</v>
      </c>
      <c r="AW59" s="234">
        <f ca="1">COUNTIF( AV$7:AV59, AV59 )</f>
        <v>10</v>
      </c>
      <c r="AX59" s="287">
        <f t="shared" ca="1" si="22"/>
        <v>100</v>
      </c>
      <c r="AY59" s="234">
        <f t="shared" ca="1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ca="1" si="2"/>
        <v>0</v>
      </c>
      <c r="AG60" s="236" t="str">
        <f t="shared" ca="1" si="3"/>
        <v/>
      </c>
      <c r="AH60" s="236" t="str">
        <f t="shared" ca="1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ca="1" si="5"/>
        <v>99</v>
      </c>
      <c r="AW60" s="234">
        <f ca="1">COUNTIF( AV$7:AV60, AV60 )</f>
        <v>11</v>
      </c>
      <c r="AX60" s="287">
        <f t="shared" ca="1" si="22"/>
        <v>100.1</v>
      </c>
      <c r="AY60" s="234">
        <f t="shared" ca="1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29</v>
      </c>
      <c r="H61" s="250"/>
      <c r="I61" s="250"/>
      <c r="AF61" s="236">
        <f t="shared" ca="1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ca="1" si="5"/>
        <v>99</v>
      </c>
      <c r="AW61" s="234">
        <f ca="1">COUNTIF( AV$7:AV61, AV61 )</f>
        <v>12</v>
      </c>
      <c r="AX61" s="287">
        <f t="shared" ca="1" si="22"/>
        <v>100.2</v>
      </c>
      <c r="AY61" s="234">
        <f t="shared" ca="1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ca="1">IF( LEN( C62 ) = 0, 0, IF( C62 = C61, AF61, IF( AF61 = 1, 0, 1 ) ) )</f>
        <v>0</v>
      </c>
      <c r="AG62" s="236" t="str">
        <f t="shared" ca="1" si="3"/>
        <v/>
      </c>
      <c r="AH62" s="236" t="str">
        <f t="shared" ca="1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ca="1" si="5"/>
        <v>99</v>
      </c>
      <c r="AW62" s="234">
        <f ca="1">COUNTIF( AV$7:AV62, AV62 )</f>
        <v>13</v>
      </c>
      <c r="AX62" s="287">
        <f t="shared" ca="1" si="22"/>
        <v>100.3</v>
      </c>
      <c r="AY62" s="234">
        <f t="shared" ca="1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ca="1" si="2"/>
        <v>0</v>
      </c>
      <c r="AG63" s="236" t="str">
        <f t="shared" ca="1" si="3"/>
        <v/>
      </c>
      <c r="AH63" s="236" t="str">
        <f t="shared" ca="1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ca="1" si="5"/>
        <v>99</v>
      </c>
      <c r="AW63" s="234">
        <f ca="1">COUNTIF( AV$7:AV63, AV63 )</f>
        <v>14</v>
      </c>
      <c r="AX63" s="287">
        <f t="shared" ca="1" si="22"/>
        <v>100.4</v>
      </c>
      <c r="AY63" s="234">
        <f t="shared" ca="1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ca="1" si="2"/>
        <v>0</v>
      </c>
      <c r="AG64" s="236" t="str">
        <f t="shared" ca="1" si="3"/>
        <v/>
      </c>
      <c r="AH64" s="236" t="str">
        <f t="shared" ca="1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ca="1" si="2"/>
        <v>0</v>
      </c>
      <c r="AG65" s="236" t="str">
        <f ca="1">IF( LEN( $C65 ) = 0, "", IF( $C65 &gt; $AL65, 1, "" ) )</f>
        <v/>
      </c>
      <c r="AH65" s="236" t="str">
        <f t="shared" ca="1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ca="1" si="2"/>
        <v>0</v>
      </c>
      <c r="AG66" s="236" t="str">
        <f t="shared" ref="AG66:AG67" ca="1" si="26">IF( LEN( $C66 ) = 0, "", IF( $C66 &gt; $AL66, 1, "" ) )</f>
        <v/>
      </c>
      <c r="AH66" s="236" t="str">
        <f t="shared" ca="1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ca="1" si="2"/>
        <v>0</v>
      </c>
      <c r="AG67" s="236" t="str">
        <f t="shared" ca="1" si="26"/>
        <v/>
      </c>
      <c r="AH67" s="236" t="str">
        <f t="shared" ca="1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 ca="1">AVERAGE(C7:C65)</f>
        <v>18.795454545454547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 ca="1">SUMPRODUCT( L8:L13, Y8:Y13 ) / L14</f>
        <v>18.818181818181817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41639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 x14ac:dyDescent="0.25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 x14ac:dyDescent="0.25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 x14ac:dyDescent="0.25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 x14ac:dyDescent="0.25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 x14ac:dyDescent="0.25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 x14ac:dyDescent="0.25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 x14ac:dyDescent="0.25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 x14ac:dyDescent="0.25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 x14ac:dyDescent="0.25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 x14ac:dyDescent="0.25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 x14ac:dyDescent="0.25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 x14ac:dyDescent="0.25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 x14ac:dyDescent="0.25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 x14ac:dyDescent="0.25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 x14ac:dyDescent="0.25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 x14ac:dyDescent="0.25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 x14ac:dyDescent="0.25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 x14ac:dyDescent="0.25">
      <c r="B56" s="227"/>
      <c r="C56" s="228"/>
      <c r="D56" s="229"/>
      <c r="E56" s="230"/>
      <c r="F56" s="434"/>
    </row>
    <row r="57" spans="2:6" s="226" customFormat="1" x14ac:dyDescent="0.25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 x14ac:dyDescent="0.25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 x14ac:dyDescent="0.25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 x14ac:dyDescent="0.25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 x14ac:dyDescent="0.25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 x14ac:dyDescent="0.25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 x14ac:dyDescent="0.25">
      <c r="B63" s="227"/>
      <c r="C63" s="228"/>
      <c r="D63" s="229"/>
      <c r="E63" s="230"/>
    </row>
    <row r="64" spans="2:6" s="226" customFormat="1" x14ac:dyDescent="0.25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 x14ac:dyDescent="0.25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41274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 x14ac:dyDescent="0.25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 x14ac:dyDescent="0.25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 x14ac:dyDescent="0.25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 x14ac:dyDescent="0.25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 x14ac:dyDescent="0.25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 x14ac:dyDescent="0.25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 x14ac:dyDescent="0.25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 x14ac:dyDescent="0.25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 x14ac:dyDescent="0.25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 x14ac:dyDescent="0.25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 x14ac:dyDescent="0.25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 x14ac:dyDescent="0.25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 x14ac:dyDescent="0.25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 x14ac:dyDescent="0.25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 x14ac:dyDescent="0.25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 x14ac:dyDescent="0.25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 x14ac:dyDescent="0.25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 x14ac:dyDescent="0.25">
      <c r="B57" s="227"/>
      <c r="C57" s="228"/>
      <c r="D57" s="229"/>
      <c r="E57" s="230"/>
    </row>
    <row r="58" spans="2:5" s="226" customFormat="1" x14ac:dyDescent="0.25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 x14ac:dyDescent="0.25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 x14ac:dyDescent="0.25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 x14ac:dyDescent="0.25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 x14ac:dyDescent="0.25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 x14ac:dyDescent="0.25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 x14ac:dyDescent="0.25">
      <c r="B64" s="227"/>
      <c r="C64" s="228"/>
      <c r="D64" s="229"/>
      <c r="E64" s="230"/>
    </row>
    <row r="65" spans="2:5" s="226" customFormat="1" x14ac:dyDescent="0.25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40908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 x14ac:dyDescent="0.25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 x14ac:dyDescent="0.25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40543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 x14ac:dyDescent="0.25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 x14ac:dyDescent="0.25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5" zoomScaleNormal="85" workbookViewId="0"/>
  </sheetViews>
  <sheetFormatPr defaultColWidth="9.109375" defaultRowHeight="13.2" x14ac:dyDescent="0.25"/>
  <cols>
    <col min="1" max="2" width="9.109375" style="324"/>
    <col min="3" max="3" width="5.88671875" style="326" customWidth="1"/>
    <col min="4" max="4" width="9.109375" style="326"/>
    <col min="5" max="5" width="25.44140625" style="326" customWidth="1"/>
    <col min="6" max="6" width="9.109375" style="324"/>
    <col min="7" max="8" width="5.88671875" style="326" customWidth="1"/>
    <col min="9" max="9" width="9.109375" style="326"/>
    <col min="10" max="10" width="25.44140625" style="326" customWidth="1"/>
    <col min="11" max="11" width="9.109375" style="324"/>
    <col min="12" max="12" width="5.88671875" style="326" customWidth="1"/>
    <col min="13" max="13" width="9.109375" style="326"/>
    <col min="14" max="14" width="25.44140625" style="324" customWidth="1"/>
    <col min="15" max="16384" width="9.109375" style="324"/>
  </cols>
  <sheetData>
    <row r="3" spans="3:14" x14ac:dyDescent="0.25">
      <c r="C3" s="511" t="s">
        <v>453</v>
      </c>
      <c r="D3" s="512"/>
      <c r="E3" s="512"/>
      <c r="G3" s="511" t="s">
        <v>90</v>
      </c>
      <c r="H3" s="512"/>
      <c r="I3" s="512"/>
      <c r="J3" s="512"/>
      <c r="L3" s="511" t="s">
        <v>89</v>
      </c>
      <c r="M3" s="512"/>
      <c r="N3" s="512"/>
    </row>
    <row r="5" spans="3:14" x14ac:dyDescent="0.25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 x14ac:dyDescent="0.25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 x14ac:dyDescent="0.25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 x14ac:dyDescent="0.25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 x14ac:dyDescent="0.25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 x14ac:dyDescent="0.25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 x14ac:dyDescent="0.25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 x14ac:dyDescent="0.25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 x14ac:dyDescent="0.25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 x14ac:dyDescent="0.25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 x14ac:dyDescent="0.25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 x14ac:dyDescent="0.25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 x14ac:dyDescent="0.25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 x14ac:dyDescent="0.25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 x14ac:dyDescent="0.25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 x14ac:dyDescent="0.25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 x14ac:dyDescent="0.25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 x14ac:dyDescent="0.25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 x14ac:dyDescent="0.25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 x14ac:dyDescent="0.25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 x14ac:dyDescent="0.25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 x14ac:dyDescent="0.25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 x14ac:dyDescent="0.25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 x14ac:dyDescent="0.25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 x14ac:dyDescent="0.25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 x14ac:dyDescent="0.25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'Credit_2020Q3'!d:d</v>
      </c>
      <c r="AK2" s="240" t="str">
        <f>AK4 &amp; AK3</f>
        <v>'Credit_2020Q3'!b1</v>
      </c>
      <c r="AL2" s="240" t="str">
        <f>AL4 &amp; AL3</f>
        <v>'Credit_2020Q3'!c1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'Credit_2020Q3'!</v>
      </c>
      <c r="AK4" s="236" t="str">
        <f t="shared" ref="AK4:AL4" si="0">$AQ$5</f>
        <v>'Credit_2020Q3'!</v>
      </c>
      <c r="AL4" s="236" t="str">
        <f t="shared" si="0"/>
        <v>'Credit_2020Q3'!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601</v>
      </c>
    </row>
    <row r="6" spans="1:61" ht="28.5" customHeight="1" x14ac:dyDescent="0.25">
      <c r="A6" s="299" t="s">
        <v>0</v>
      </c>
      <c r="B6" s="300" t="s">
        <v>602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8</v>
      </c>
      <c r="M11" s="296">
        <f t="shared" si="11"/>
        <v>0.18181818181818182</v>
      </c>
      <c r="N11" s="318"/>
      <c r="O11" s="295">
        <f t="shared" ca="1" si="12"/>
        <v>7</v>
      </c>
      <c r="P11" s="296">
        <f t="shared" ca="1" si="13"/>
        <v>0.20588235294117646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19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6.8181818181818177E-2</v>
      </c>
      <c r="N13" s="319"/>
      <c r="O13" s="297">
        <f t="shared" ca="1" si="12"/>
        <v>3</v>
      </c>
      <c r="P13" s="298">
        <f t="shared" ca="1" si="13"/>
        <v>8.8235294117647065E-2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20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18.84090909090909</v>
      </c>
      <c r="Z14" s="261"/>
      <c r="AA14" s="492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27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33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18.818181818181817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18.764705882352942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38</v>
      </c>
      <c r="AW16" s="234">
        <f>COUNTIF( AV$7:AV16, AV16 )</f>
        <v>1</v>
      </c>
      <c r="AX16" s="287">
        <f t="shared" si="22"/>
        <v>38.1</v>
      </c>
      <c r="AY16" s="234">
        <f t="shared" si="6"/>
        <v>38</v>
      </c>
      <c r="AZ16" s="236"/>
      <c r="BA16" s="236"/>
      <c r="BC16" s="234">
        <f t="shared" ca="1" si="24"/>
        <v>10</v>
      </c>
      <c r="BD16" s="288">
        <f t="shared" ca="1" si="8"/>
        <v>36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40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42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43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si="5"/>
        <v>41</v>
      </c>
      <c r="AW20" s="234">
        <f>COUNTIF( AV$7:AV20, AV20 )</f>
        <v>1</v>
      </c>
      <c r="AX20" s="287">
        <f t="shared" si="22"/>
        <v>41.1</v>
      </c>
      <c r="AY20" s="234">
        <f t="shared" si="6"/>
        <v>41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si="5"/>
        <v>14</v>
      </c>
      <c r="AW24" s="234">
        <f>COUNTIF( AV$7:AV24, AV24 )</f>
        <v>8</v>
      </c>
      <c r="AX24" s="287">
        <f t="shared" si="22"/>
        <v>14.8</v>
      </c>
      <c r="AY24" s="234">
        <f t="shared" si="6"/>
        <v>21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si="5"/>
        <v>2</v>
      </c>
      <c r="AW25" s="234">
        <f>COUNTIF( AV$7:AV25, AV25 )</f>
        <v>5</v>
      </c>
      <c r="AX25" s="287">
        <f t="shared" si="22"/>
        <v>2.5</v>
      </c>
      <c r="AY25" s="234">
        <f t="shared" si="6"/>
        <v>6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si="5"/>
        <v>2</v>
      </c>
      <c r="AW26" s="234">
        <f>COUNTIF( AV$7:AV26, AV26 )</f>
        <v>6</v>
      </c>
      <c r="AX26" s="287">
        <f t="shared" si="22"/>
        <v>2.6</v>
      </c>
      <c r="AY26" s="234">
        <f t="shared" si="6"/>
        <v>7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9" t="s">
        <v>297</v>
      </c>
      <c r="AV27" s="234">
        <f t="shared" si="5"/>
        <v>14</v>
      </c>
      <c r="AW27" s="234">
        <f>COUNTIF( AV$7:AV27, AV27 )</f>
        <v>9</v>
      </c>
      <c r="AX27" s="287">
        <f t="shared" si="22"/>
        <v>14.9</v>
      </c>
      <c r="AY27" s="234">
        <f t="shared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si="5"/>
        <v>42</v>
      </c>
      <c r="AW28" s="234">
        <f>COUNTIF( AV$7:AV28, AV28 )</f>
        <v>1</v>
      </c>
      <c r="AX28" s="287">
        <f t="shared" si="22"/>
        <v>42.1</v>
      </c>
      <c r="AY28" s="234">
        <f t="shared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5"/>
        <v>38</v>
      </c>
      <c r="AW29" s="234">
        <f>COUNTIF( AV$7:AV29, AV29 )</f>
        <v>2</v>
      </c>
      <c r="AX29" s="287">
        <f t="shared" si="22"/>
        <v>38.200000000000003</v>
      </c>
      <c r="AY29" s="234">
        <f t="shared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6" t="s">
        <v>302</v>
      </c>
      <c r="AV30" s="234">
        <f t="shared" si="5"/>
        <v>30</v>
      </c>
      <c r="AW30" s="234">
        <f>COUNTIF( AV$7:AV30, AV30 )</f>
        <v>4</v>
      </c>
      <c r="AX30" s="287">
        <f t="shared" si="22"/>
        <v>30.4</v>
      </c>
      <c r="AY30" s="234">
        <f t="shared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si="5"/>
        <v>14</v>
      </c>
      <c r="AW32" s="234">
        <f>COUNTIF( AV$7:AV32, AV32 )</f>
        <v>10</v>
      </c>
      <c r="AX32" s="287">
        <f t="shared" si="22"/>
        <v>15</v>
      </c>
      <c r="AY32" s="234">
        <f t="shared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si="5"/>
        <v>2</v>
      </c>
      <c r="AW33" s="234">
        <f>COUNTIF( AV$7:AV33, AV33 )</f>
        <v>7</v>
      </c>
      <c r="AX33" s="287">
        <f t="shared" si="22"/>
        <v>2.7</v>
      </c>
      <c r="AY33" s="234">
        <f t="shared" si="6"/>
        <v>8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si="5"/>
        <v>14</v>
      </c>
      <c r="AW34" s="234">
        <f>COUNTIF( AV$7:AV34, AV34 )</f>
        <v>11</v>
      </c>
      <c r="AX34" s="287">
        <f t="shared" si="22"/>
        <v>15.1</v>
      </c>
      <c r="AY34" s="234">
        <f t="shared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si="5"/>
        <v>30</v>
      </c>
      <c r="AW35" s="234">
        <f>COUNTIF( AV$7:AV35, AV35 )</f>
        <v>6</v>
      </c>
      <c r="AX35" s="287">
        <f t="shared" si="22"/>
        <v>30.6</v>
      </c>
      <c r="AY35" s="234">
        <f t="shared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si="5"/>
        <v>14</v>
      </c>
      <c r="AW36" s="234">
        <f>COUNTIF( AV$7:AV36, AV36 )</f>
        <v>12</v>
      </c>
      <c r="AX36" s="287">
        <f t="shared" si="22"/>
        <v>15.2</v>
      </c>
      <c r="AY36" s="234">
        <f t="shared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si="5"/>
        <v>30</v>
      </c>
      <c r="AW37" s="234">
        <f>COUNTIF( AV$7:AV37, AV37 )</f>
        <v>7</v>
      </c>
      <c r="AX37" s="287">
        <f t="shared" si="22"/>
        <v>30.7</v>
      </c>
      <c r="AY37" s="234">
        <f t="shared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si="5"/>
        <v>43</v>
      </c>
      <c r="AW38" s="234">
        <f>COUNTIF( AV$7:AV38, AV38 )</f>
        <v>1</v>
      </c>
      <c r="AX38" s="287">
        <f t="shared" si="22"/>
        <v>43.1</v>
      </c>
      <c r="AY38" s="234">
        <f t="shared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si="5"/>
        <v>2</v>
      </c>
      <c r="AW39" s="234">
        <f>COUNTIF( AV$7:AV39, AV39 )</f>
        <v>8</v>
      </c>
      <c r="AX39" s="287">
        <f t="shared" si="22"/>
        <v>2.8</v>
      </c>
      <c r="AY39" s="234">
        <f t="shared" si="6"/>
        <v>9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.8" x14ac:dyDescent="0.25">
      <c r="A40" s="303" t="s">
        <v>66</v>
      </c>
      <c r="B40" s="304" t="s">
        <v>28</v>
      </c>
      <c r="C40" s="304">
        <v>18</v>
      </c>
      <c r="D40" s="304" t="s">
        <v>314</v>
      </c>
      <c r="E40" s="305" t="str">
        <f t="shared" ca="1" si="9"/>
        <v>R</v>
      </c>
      <c r="F40" s="306"/>
      <c r="G40" s="307">
        <f t="shared" ca="1" si="1"/>
        <v>33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42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si="5"/>
        <v>30</v>
      </c>
      <c r="AW40" s="234">
        <f>COUNTIF( AV$7:AV40, AV40 )</f>
        <v>8</v>
      </c>
      <c r="AX40" s="287">
        <f t="shared" si="22"/>
        <v>30.8</v>
      </c>
      <c r="AY40" s="234">
        <f t="shared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.8" x14ac:dyDescent="0.25">
      <c r="A41" s="303" t="s">
        <v>22</v>
      </c>
      <c r="B41" s="304" t="s">
        <v>28</v>
      </c>
      <c r="C41" s="304">
        <v>18</v>
      </c>
      <c r="D41" s="304" t="s">
        <v>316</v>
      </c>
      <c r="E41" s="305" t="str">
        <f t="shared" ca="1" si="9"/>
        <v>R</v>
      </c>
      <c r="F41" s="306"/>
      <c r="G41" s="307">
        <f t="shared" ca="1" si="1"/>
        <v>35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43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si="5"/>
        <v>14</v>
      </c>
      <c r="AW41" s="234">
        <f>COUNTIF( AV$7:AV41, AV41 )</f>
        <v>13</v>
      </c>
      <c r="AX41" s="287">
        <f t="shared" si="22"/>
        <v>15.3</v>
      </c>
      <c r="AY41" s="234">
        <f t="shared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.8" x14ac:dyDescent="0.25">
      <c r="A42" s="303" t="s">
        <v>42</v>
      </c>
      <c r="B42" s="304" t="s">
        <v>28</v>
      </c>
      <c r="C42" s="304">
        <v>18</v>
      </c>
      <c r="D42" s="304" t="s">
        <v>320</v>
      </c>
      <c r="E42" s="305" t="str">
        <f t="shared" ca="1" si="9"/>
        <v>R</v>
      </c>
      <c r="F42" s="306"/>
      <c r="G42" s="307">
        <f t="shared" ca="1" si="1"/>
        <v>38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44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si="5"/>
        <v>2</v>
      </c>
      <c r="AW42" s="234">
        <f>COUNTIF( AV$7:AV42, AV42 )</f>
        <v>9</v>
      </c>
      <c r="AX42" s="287">
        <f t="shared" si="22"/>
        <v>2.9</v>
      </c>
      <c r="AY42" s="234">
        <f t="shared" si="6"/>
        <v>10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9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41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si="5"/>
        <v>14</v>
      </c>
      <c r="AW43" s="234">
        <f>COUNTIF( AV$7:AV43, AV43 )</f>
        <v>14</v>
      </c>
      <c r="AX43" s="287">
        <f t="shared" si="22"/>
        <v>15.4</v>
      </c>
      <c r="AY43" s="234">
        <f t="shared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.8" x14ac:dyDescent="0.25">
      <c r="A44" s="303" t="s">
        <v>39</v>
      </c>
      <c r="B44" s="304" t="s">
        <v>49</v>
      </c>
      <c r="C44" s="304">
        <v>17</v>
      </c>
      <c r="D44" s="304" t="s">
        <v>301</v>
      </c>
      <c r="E44" s="305" t="str">
        <f t="shared" ca="1" si="9"/>
        <v>MR</v>
      </c>
      <c r="F44" s="306"/>
      <c r="G44" s="307">
        <f t="shared" ca="1" si="1"/>
        <v>27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46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si="5"/>
        <v>38</v>
      </c>
      <c r="AW44" s="234">
        <f>COUNTIF( AV$7:AV44, AV44 )</f>
        <v>3</v>
      </c>
      <c r="AX44" s="287">
        <f t="shared" si="22"/>
        <v>38.299999999999997</v>
      </c>
      <c r="AY44" s="234">
        <f t="shared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si="5"/>
        <v>14</v>
      </c>
      <c r="AW45" s="234">
        <f>COUNTIF( AV$7:AV45, AV45 )</f>
        <v>15</v>
      </c>
      <c r="AX45" s="287">
        <f t="shared" si="22"/>
        <v>15.5</v>
      </c>
      <c r="AY45" s="234">
        <f t="shared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.8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si="5"/>
        <v>2</v>
      </c>
      <c r="AW46" s="234">
        <f>COUNTIF( AV$7:AV46, AV46 )</f>
        <v>10</v>
      </c>
      <c r="AX46" s="287">
        <f t="shared" si="22"/>
        <v>3</v>
      </c>
      <c r="AY46" s="234">
        <f t="shared" si="6"/>
        <v>11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.8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>
        <f t="shared" ca="1" si="3"/>
        <v>1</v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</v>
      </c>
      <c r="AL47" s="236">
        <f t="shared" ca="1" si="21"/>
        <v>15</v>
      </c>
      <c r="AM47" s="236" t="str">
        <f t="shared" ca="1" si="4"/>
        <v>Change</v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si="5"/>
        <v>14</v>
      </c>
      <c r="AW47" s="234">
        <f>COUNTIF( AV$7:AV47, AV47 )</f>
        <v>16</v>
      </c>
      <c r="AX47" s="287">
        <f t="shared" si="22"/>
        <v>15.6</v>
      </c>
      <c r="AY47" s="234">
        <f t="shared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.8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26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9"/>
        <v>1</v>
      </c>
      <c r="AJ48" s="236">
        <f t="shared" ca="1" si="20"/>
        <v>39</v>
      </c>
      <c r="AK48" s="236" t="str">
        <f t="shared" ca="1" si="21"/>
        <v>BBB</v>
      </c>
      <c r="AL48" s="236">
        <f t="shared" ca="1" si="21"/>
        <v>18</v>
      </c>
      <c r="AM48" s="236" t="str">
        <f t="shared" ca="1" si="4"/>
        <v>Change</v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si="5"/>
        <v>2</v>
      </c>
      <c r="AW48" s="234">
        <f>COUNTIF( AV$7:AV48, AV48 )</f>
        <v>11</v>
      </c>
      <c r="AX48" s="287">
        <f t="shared" si="22"/>
        <v>3.1</v>
      </c>
      <c r="AY48" s="234">
        <f t="shared" si="6"/>
        <v>12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si="5"/>
        <v>2</v>
      </c>
      <c r="AW49" s="234">
        <f>COUNTIF( AV$7:AV49, AV49 )</f>
        <v>12</v>
      </c>
      <c r="AX49" s="287">
        <f t="shared" si="22"/>
        <v>3.2</v>
      </c>
      <c r="AY49" s="234">
        <f t="shared" si="6"/>
        <v>13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si="5"/>
        <v>99</v>
      </c>
      <c r="AW50" s="234">
        <f>COUNTIF( AV$7:AV50, AV50 )</f>
        <v>1</v>
      </c>
      <c r="AX50" s="287">
        <f t="shared" si="22"/>
        <v>99.1</v>
      </c>
      <c r="AY50" s="234">
        <f t="shared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18.818181818181817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18.84090909090909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'Credit_2020Q2'!d:d</v>
      </c>
      <c r="AK2" s="240" t="str">
        <f>AK4 &amp; AK3</f>
        <v>'Credit_2020Q2'!b1</v>
      </c>
      <c r="AL2" s="240" t="str">
        <f>AL4 &amp; AL3</f>
        <v>'Credit_2020Q2'!c1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'Credit_2020Q2'!</v>
      </c>
      <c r="AK4" s="236" t="str">
        <f t="shared" ref="AK4:AL4" si="0">$AQ$5</f>
        <v>'Credit_2020Q2'!</v>
      </c>
      <c r="AL4" s="236" t="str">
        <f t="shared" si="0"/>
        <v>'Credit_2020Q2'!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599</v>
      </c>
    </row>
    <row r="6" spans="1:61" ht="28.5" customHeight="1" x14ac:dyDescent="0.25">
      <c r="A6" s="299" t="s">
        <v>0</v>
      </c>
      <c r="B6" s="300" t="s">
        <v>600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9</v>
      </c>
      <c r="M11" s="296">
        <f t="shared" si="11"/>
        <v>0.20454545454545456</v>
      </c>
      <c r="N11" s="318"/>
      <c r="O11" s="295">
        <f t="shared" ca="1" si="12"/>
        <v>8</v>
      </c>
      <c r="P11" s="296">
        <f t="shared" ca="1" si="13"/>
        <v>0.23529411764705882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4.5454545454545456E-2</v>
      </c>
      <c r="N13" s="319"/>
      <c r="O13" s="297">
        <f t="shared" ca="1" si="12"/>
        <v>2</v>
      </c>
      <c r="P13" s="298">
        <f t="shared" ca="1" si="13"/>
        <v>5.8823529411764705E-2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18.886363636363637</v>
      </c>
      <c r="Z14" s="261"/>
      <c r="AA14" s="491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18.863636363636363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18.823529411764707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39</v>
      </c>
      <c r="AW16" s="234">
        <f>COUNTIF( AV$7:AV16, AV16 )</f>
        <v>1</v>
      </c>
      <c r="AX16" s="287">
        <f t="shared" si="22"/>
        <v>39.1</v>
      </c>
      <c r="AY16" s="234">
        <f t="shared" si="6"/>
        <v>39</v>
      </c>
      <c r="AZ16" s="236"/>
      <c r="BA16" s="236"/>
      <c r="BC16" s="234">
        <f t="shared" ca="1" si="24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42</v>
      </c>
      <c r="AW20" s="234">
        <f>COUNTIF( AV$7:AV20, AV20 )</f>
        <v>1</v>
      </c>
      <c r="AX20" s="287">
        <f t="shared" si="22"/>
        <v>42.1</v>
      </c>
      <c r="AY20" s="234">
        <f t="shared" si="6"/>
        <v>42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73</v>
      </c>
      <c r="AS24" s="286" t="s">
        <v>73</v>
      </c>
      <c r="AT24" s="289"/>
      <c r="AV24" s="234">
        <f t="shared" si="5"/>
        <v>99</v>
      </c>
      <c r="AW24" s="234">
        <f>COUNTIF( AV$7:AV24, AV24 )</f>
        <v>1</v>
      </c>
      <c r="AX24" s="287">
        <f t="shared" si="22"/>
        <v>99.1</v>
      </c>
      <c r="AY24" s="234">
        <f t="shared" si="6"/>
        <v>44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4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4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4</v>
      </c>
      <c r="AX29" s="287">
        <f t="shared" si="22"/>
        <v>30.4</v>
      </c>
      <c r="AY29" s="234">
        <f t="shared" si="6"/>
        <v>33</v>
      </c>
      <c r="AZ29" s="236"/>
      <c r="BA29" s="236"/>
      <c r="BC29" s="234">
        <f t="shared" ca="1" si="24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39</v>
      </c>
      <c r="AW30" s="234">
        <f>COUNTIF( AV$7:AV30, AV30 )</f>
        <v>2</v>
      </c>
      <c r="AX30" s="287">
        <f t="shared" si="22"/>
        <v>39.200000000000003</v>
      </c>
      <c r="AY30" s="234">
        <f t="shared" si="6"/>
        <v>40</v>
      </c>
      <c r="AZ30" s="236"/>
      <c r="BA30" s="236"/>
      <c r="BC30" s="234">
        <f t="shared" ca="1" si="24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6</v>
      </c>
      <c r="AX32" s="287">
        <f t="shared" si="22"/>
        <v>30.6</v>
      </c>
      <c r="AY32" s="234">
        <f t="shared" si="6"/>
        <v>35</v>
      </c>
      <c r="AZ32" s="236"/>
      <c r="BA32" s="236"/>
      <c r="BC32" s="234">
        <f t="shared" ca="1" si="24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4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4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4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7</v>
      </c>
      <c r="AX36" s="287">
        <f t="shared" si="22"/>
        <v>30.7</v>
      </c>
      <c r="AY36" s="234">
        <f t="shared" si="6"/>
        <v>36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8</v>
      </c>
      <c r="AX38" s="287">
        <f t="shared" si="22"/>
        <v>30.8</v>
      </c>
      <c r="AY38" s="234">
        <f t="shared" si="6"/>
        <v>37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.8" x14ac:dyDescent="0.25">
      <c r="A39" s="303" t="s">
        <v>51</v>
      </c>
      <c r="B39" s="304" t="s">
        <v>28</v>
      </c>
      <c r="C39" s="304">
        <v>18</v>
      </c>
      <c r="D39" s="304" t="s">
        <v>298</v>
      </c>
      <c r="E39" s="305" t="str">
        <f t="shared" ca="1" si="9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si="5"/>
        <v>43</v>
      </c>
      <c r="AW39" s="234">
        <f>COUNTIF( AV$7:AV39, AV39 )</f>
        <v>1</v>
      </c>
      <c r="AX39" s="287">
        <f t="shared" si="22"/>
        <v>43.1</v>
      </c>
      <c r="AY39" s="234">
        <f t="shared" si="6"/>
        <v>43</v>
      </c>
      <c r="AZ39" s="236"/>
      <c r="BA39" s="236"/>
      <c r="BC39" s="234">
        <f t="shared" ca="1" si="24"/>
        <v>33</v>
      </c>
      <c r="BD39" s="288">
        <f t="shared" ca="1" si="8"/>
        <v>23</v>
      </c>
      <c r="BF39" s="240" t="str">
        <f t="shared" ca="1" si="23"/>
        <v>FirstEnergy Corp.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FE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9"/>
        <v>R</v>
      </c>
      <c r="F40" s="306"/>
      <c r="G40" s="307">
        <f t="shared" ca="1" si="1"/>
        <v>28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5"/>
        <v>2</v>
      </c>
      <c r="AW40" s="234">
        <f>COUNTIF( AV$7:AV40, AV40 )</f>
        <v>8</v>
      </c>
      <c r="AX40" s="287">
        <f t="shared" si="22"/>
        <v>2.8</v>
      </c>
      <c r="AY40" s="234">
        <f t="shared" si="6"/>
        <v>9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IDACORP,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IDA</v>
      </c>
    </row>
    <row r="41" spans="1:61" ht="13.8" x14ac:dyDescent="0.25">
      <c r="A41" s="303" t="s">
        <v>58</v>
      </c>
      <c r="B41" s="304" t="s">
        <v>28</v>
      </c>
      <c r="C41" s="304">
        <v>18</v>
      </c>
      <c r="D41" s="304" t="s">
        <v>445</v>
      </c>
      <c r="E41" s="305" t="str">
        <f t="shared" ca="1" si="9"/>
        <v>R</v>
      </c>
      <c r="F41" s="306"/>
      <c r="G41" s="307">
        <f t="shared" ca="1" si="1"/>
        <v>55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5"/>
        <v>30</v>
      </c>
      <c r="AW41" s="234">
        <f>COUNTIF( AV$7:AV41, AV41 )</f>
        <v>9</v>
      </c>
      <c r="AX41" s="287">
        <f t="shared" si="22"/>
        <v>30.9</v>
      </c>
      <c r="AY41" s="234">
        <f t="shared" si="6"/>
        <v>38</v>
      </c>
      <c r="AZ41" s="236"/>
      <c r="BA41" s="236"/>
      <c r="BC41" s="234">
        <f t="shared" ca="1" si="24"/>
        <v>35</v>
      </c>
      <c r="BD41" s="288">
        <f t="shared" ca="1" si="8"/>
        <v>26</v>
      </c>
      <c r="BF41" s="240" t="str">
        <f t="shared" ca="1" si="23"/>
        <v>IPALCO Enterprises, Inc.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**IPALCO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9"/>
        <v>R</v>
      </c>
      <c r="F42" s="306"/>
      <c r="G42" s="307">
        <f t="shared" ca="1" si="1"/>
        <v>33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5"/>
        <v>14</v>
      </c>
      <c r="AW42" s="234">
        <f>COUNTIF( AV$7:AV42, AV42 )</f>
        <v>13</v>
      </c>
      <c r="AX42" s="287">
        <f t="shared" si="22"/>
        <v>15.3</v>
      </c>
      <c r="AY42" s="234">
        <f t="shared" si="6"/>
        <v>26</v>
      </c>
      <c r="AZ42" s="236"/>
      <c r="BA42" s="236"/>
      <c r="BC42" s="234">
        <f t="shared" ca="1" si="24"/>
        <v>36</v>
      </c>
      <c r="BD42" s="288">
        <f t="shared" ca="1" si="8"/>
        <v>30</v>
      </c>
      <c r="BF42" s="240" t="str">
        <f t="shared" ca="1" si="23"/>
        <v>NorthWestern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9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5"/>
        <v>2</v>
      </c>
      <c r="AW43" s="234">
        <f>COUNTIF( AV$7:AV43, AV43 )</f>
        <v>9</v>
      </c>
      <c r="AX43" s="287">
        <f t="shared" si="22"/>
        <v>2.9</v>
      </c>
      <c r="AY43" s="234">
        <f t="shared" si="6"/>
        <v>10</v>
      </c>
      <c r="AZ43" s="236"/>
      <c r="BA43" s="236"/>
      <c r="BC43" s="234">
        <f t="shared" ca="1" si="24"/>
        <v>37</v>
      </c>
      <c r="BD43" s="288">
        <f t="shared" ca="1" si="8"/>
        <v>32</v>
      </c>
      <c r="BF43" s="240" t="str">
        <f t="shared" ca="1" si="23"/>
        <v>Otter Tail Corporation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OTTR</v>
      </c>
    </row>
    <row r="44" spans="1:61" ht="13.8" x14ac:dyDescent="0.25">
      <c r="A44" s="303" t="s">
        <v>42</v>
      </c>
      <c r="B44" s="304" t="s">
        <v>28</v>
      </c>
      <c r="C44" s="304">
        <v>18</v>
      </c>
      <c r="D44" s="304" t="s">
        <v>320</v>
      </c>
      <c r="E44" s="305" t="str">
        <f t="shared" ca="1" si="9"/>
        <v>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5"/>
        <v>14</v>
      </c>
      <c r="AW44" s="234">
        <f>COUNTIF( AV$7:AV44, AV44 )</f>
        <v>14</v>
      </c>
      <c r="AX44" s="287">
        <f t="shared" si="22"/>
        <v>15.4</v>
      </c>
      <c r="AY44" s="234">
        <f t="shared" si="6"/>
        <v>27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3"/>
        <v>PNM Resources, Inc.</v>
      </c>
      <c r="BG44" s="240" t="str">
        <f t="shared" ca="1" si="23"/>
        <v>BBB</v>
      </c>
      <c r="BH44" s="240">
        <f t="shared" ca="1" si="23"/>
        <v>18</v>
      </c>
      <c r="BI44" s="240" t="str">
        <f t="shared" ca="1" si="23"/>
        <v>PNM</v>
      </c>
    </row>
    <row r="45" spans="1:61" ht="13.8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46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5"/>
        <v>39</v>
      </c>
      <c r="AW45" s="234">
        <f>COUNTIF( AV$7:AV45, AV45 )</f>
        <v>3</v>
      </c>
      <c r="AX45" s="287">
        <f t="shared" si="22"/>
        <v>39.299999999999997</v>
      </c>
      <c r="AY45" s="234">
        <f t="shared" si="6"/>
        <v>41</v>
      </c>
      <c r="AZ45" s="236"/>
      <c r="BA45" s="236"/>
      <c r="BC45" s="234">
        <f t="shared" ca="1" si="24"/>
        <v>39</v>
      </c>
      <c r="BD45" s="288">
        <f t="shared" ca="1" si="8"/>
        <v>10</v>
      </c>
      <c r="BF45" s="240" t="str">
        <f t="shared" ca="1" si="23"/>
        <v>Cleco Corporation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**CNL</v>
      </c>
    </row>
    <row r="46" spans="1:61" ht="13.8" x14ac:dyDescent="0.25">
      <c r="A46" s="303" t="s">
        <v>39</v>
      </c>
      <c r="B46" s="304" t="s">
        <v>49</v>
      </c>
      <c r="C46" s="304">
        <v>17</v>
      </c>
      <c r="D46" s="304" t="s">
        <v>301</v>
      </c>
      <c r="E46" s="305" t="str">
        <f t="shared" ca="1" si="9"/>
        <v>MR</v>
      </c>
      <c r="F46" s="306"/>
      <c r="G46" s="307">
        <f t="shared" ca="1" si="1"/>
        <v>27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5"/>
        <v>14</v>
      </c>
      <c r="AW46" s="234">
        <f>COUNTIF( AV$7:AV46, AV46 )</f>
        <v>15</v>
      </c>
      <c r="AX46" s="287">
        <f t="shared" si="22"/>
        <v>15.5</v>
      </c>
      <c r="AY46" s="234">
        <f t="shared" si="6"/>
        <v>28</v>
      </c>
      <c r="AZ46" s="236"/>
      <c r="BA46" s="236"/>
      <c r="BC46" s="234">
        <f t="shared" ca="1" si="24"/>
        <v>40</v>
      </c>
      <c r="BD46" s="288">
        <f t="shared" ca="1" si="8"/>
        <v>24</v>
      </c>
      <c r="BF46" s="240" t="str">
        <f t="shared" ca="1" si="23"/>
        <v>Hawaiian Electric Industries,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HE</v>
      </c>
    </row>
    <row r="47" spans="1:61" ht="13.8" x14ac:dyDescent="0.25">
      <c r="A47" s="303" t="s">
        <v>54</v>
      </c>
      <c r="B47" s="304" t="s">
        <v>49</v>
      </c>
      <c r="C47" s="304">
        <v>17</v>
      </c>
      <c r="D47" s="304" t="s">
        <v>448</v>
      </c>
      <c r="E47" s="305" t="str">
        <f t="shared" ca="1" si="9"/>
        <v>R</v>
      </c>
      <c r="F47" s="306"/>
      <c r="G47" s="307">
        <f t="shared" ca="1" si="1"/>
        <v>57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5"/>
        <v>2</v>
      </c>
      <c r="AW47" s="234">
        <f>COUNTIF( AV$7:AV47, AV47 )</f>
        <v>10</v>
      </c>
      <c r="AX47" s="287">
        <f t="shared" si="22"/>
        <v>3</v>
      </c>
      <c r="AY47" s="234">
        <f t="shared" si="6"/>
        <v>11</v>
      </c>
      <c r="AZ47" s="236"/>
      <c r="BA47" s="236"/>
      <c r="BC47" s="234">
        <f t="shared" ca="1" si="24"/>
        <v>41</v>
      </c>
      <c r="BD47" s="288">
        <f t="shared" ca="1" si="8"/>
        <v>39</v>
      </c>
      <c r="BF47" s="240" t="str">
        <f t="shared" ca="1" si="23"/>
        <v>Puget Energy, Inc.</v>
      </c>
      <c r="BG47" s="240" t="str">
        <f t="shared" ca="1" si="23"/>
        <v>BBB-</v>
      </c>
      <c r="BH47" s="240">
        <f t="shared" ca="1" si="23"/>
        <v>17</v>
      </c>
      <c r="BI47" s="240" t="str">
        <f t="shared" ca="1" si="23"/>
        <v>**PSD</v>
      </c>
    </row>
    <row r="48" spans="1:61" ht="13.8" x14ac:dyDescent="0.25">
      <c r="A48" s="303" t="s">
        <v>64</v>
      </c>
      <c r="B48" s="304" t="s">
        <v>61</v>
      </c>
      <c r="C48" s="304">
        <v>15</v>
      </c>
      <c r="D48" s="304" t="s">
        <v>442</v>
      </c>
      <c r="E48" s="305" t="str">
        <f t="shared" ca="1" si="9"/>
        <v>R</v>
      </c>
      <c r="F48" s="306"/>
      <c r="G48" s="307">
        <f t="shared" ca="1" si="1"/>
        <v>54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49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5"/>
        <v>14</v>
      </c>
      <c r="AW48" s="234">
        <f>COUNTIF( AV$7:AV48, AV48 )</f>
        <v>16</v>
      </c>
      <c r="AX48" s="287">
        <f t="shared" si="22"/>
        <v>15.6</v>
      </c>
      <c r="AY48" s="234">
        <f t="shared" si="6"/>
        <v>29</v>
      </c>
      <c r="AZ48" s="236"/>
      <c r="BA48" s="236"/>
      <c r="BC48" s="234">
        <f t="shared" ca="1" si="24"/>
        <v>42</v>
      </c>
      <c r="BD48" s="288">
        <f t="shared" ca="1" si="8"/>
        <v>14</v>
      </c>
      <c r="BF48" s="240" t="str">
        <f t="shared" ca="1" si="23"/>
        <v>DPL Inc.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**DPL</v>
      </c>
    </row>
    <row r="49" spans="1:61" ht="13.8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50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5"/>
        <v>2</v>
      </c>
      <c r="AW49" s="234">
        <f>COUNTIF( AV$7:AV49, AV49 )</f>
        <v>11</v>
      </c>
      <c r="AX49" s="287">
        <f t="shared" si="22"/>
        <v>3.1</v>
      </c>
      <c r="AY49" s="234">
        <f t="shared" si="6"/>
        <v>12</v>
      </c>
      <c r="AZ49" s="236"/>
      <c r="BA49" s="236"/>
      <c r="BC49" s="234">
        <f t="shared" ca="1" si="24"/>
        <v>43</v>
      </c>
      <c r="BD49" s="288">
        <f t="shared" ca="1" si="8"/>
        <v>33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.8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5"/>
        <v>2</v>
      </c>
      <c r="AW50" s="234">
        <f>COUNTIF( AV$7:AV50, AV50 )</f>
        <v>12</v>
      </c>
      <c r="AX50" s="287">
        <f t="shared" si="22"/>
        <v>3.2</v>
      </c>
      <c r="AY50" s="234">
        <f t="shared" si="6"/>
        <v>13</v>
      </c>
      <c r="AZ50" s="236"/>
      <c r="BA50" s="236"/>
      <c r="BC50" s="234">
        <f t="shared" ca="1" si="24"/>
        <v>44</v>
      </c>
      <c r="BD50" s="288">
        <f t="shared" ca="1" si="8"/>
        <v>18</v>
      </c>
      <c r="BF50" s="240" t="str">
        <f t="shared" ca="1" si="23"/>
        <v>El Paso Electric Company</v>
      </c>
      <c r="BG50" s="240" t="str">
        <f t="shared" ca="1" si="23"/>
        <v/>
      </c>
      <c r="BH50" s="240" t="str">
        <f t="shared" ca="1" si="23"/>
        <v/>
      </c>
      <c r="BI50" s="240">
        <f t="shared" ca="1" si="23"/>
        <v>0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18.863636363636363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18.886363636363637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'Credit_2020Q1'!d:d</v>
      </c>
      <c r="AK2" s="240" t="str">
        <f>AK4 &amp; AK3</f>
        <v>'Credit_2020Q1'!b1</v>
      </c>
      <c r="AL2" s="240" t="str">
        <f>AL4 &amp; AL3</f>
        <v>'Credit_2020Q1'!c1</v>
      </c>
      <c r="AQ2" s="236"/>
    </row>
    <row r="3" spans="1:61" ht="18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'Credit_2020Q1'!</v>
      </c>
      <c r="AK4" s="236" t="str">
        <f t="shared" ref="AK4:AL4" si="0">$AQ$5</f>
        <v>'Credit_2020Q1'!</v>
      </c>
      <c r="AL4" s="236" t="str">
        <f t="shared" si="0"/>
        <v>'Credit_2020Q1'!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597</v>
      </c>
    </row>
    <row r="6" spans="1:61" ht="28.5" customHeight="1" x14ac:dyDescent="0.25">
      <c r="A6" s="299" t="s">
        <v>0</v>
      </c>
      <c r="B6" s="300" t="s">
        <v>598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38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38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38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4.4444444444444446E-2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F50" ca="1" si="23">OFFSET( AQ$6, $BD8, 0 )</f>
        <v>Alliant Energy Corporation</v>
      </c>
      <c r="BG8" s="240" t="str">
        <f t="shared" ref="BG8:BG50" ca="1" si="24">OFFSET( AR$6, $BD8, 0 )</f>
        <v>A-</v>
      </c>
      <c r="BH8" s="240">
        <f t="shared" ref="BH8:BH50" ca="1" si="25">OFFSET( AS$6, $BD8, 0 )</f>
        <v>20</v>
      </c>
      <c r="BI8" s="240" t="str">
        <f t="shared" ref="BI8:BI50" ca="1" si="26">OFFSET( AT$6, $BD8, 0 )</f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0.26666666666666666</v>
      </c>
      <c r="N9" s="318"/>
      <c r="O9" s="295">
        <f t="shared" ca="1" si="12"/>
        <v>11</v>
      </c>
      <c r="P9" s="296">
        <f t="shared" ca="1" si="13"/>
        <v>0.31428571428571428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7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4"/>
        <v>A-</v>
      </c>
      <c r="BH9" s="240">
        <f t="shared" ca="1" si="25"/>
        <v>20</v>
      </c>
      <c r="BI9" s="240" t="str">
        <f t="shared" ca="1" si="26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0.35555555555555557</v>
      </c>
      <c r="N10" s="318"/>
      <c r="O10" s="295">
        <f t="shared" ca="1" si="12"/>
        <v>10</v>
      </c>
      <c r="P10" s="296">
        <f t="shared" ca="1" si="13"/>
        <v>0.2857142857142857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7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4"/>
        <v>A-</v>
      </c>
      <c r="BH10" s="240">
        <f t="shared" ca="1" si="25"/>
        <v>20</v>
      </c>
      <c r="BI10" s="240" t="str">
        <f t="shared" ca="1" si="26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10</v>
      </c>
      <c r="M11" s="296">
        <f t="shared" si="11"/>
        <v>0.22222222222222221</v>
      </c>
      <c r="N11" s="318"/>
      <c r="O11" s="295">
        <f t="shared" ca="1" si="12"/>
        <v>9</v>
      </c>
      <c r="P11" s="296">
        <f t="shared" ca="1" si="13"/>
        <v>0.25714285714285712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7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4"/>
        <v>A-</v>
      </c>
      <c r="BH11" s="240">
        <f t="shared" ca="1" si="25"/>
        <v>20</v>
      </c>
      <c r="BI11" s="240" t="str">
        <f t="shared" ca="1" si="26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6.6666666666666666E-2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7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4"/>
        <v>A-</v>
      </c>
      <c r="BH12" s="240">
        <f t="shared" ca="1" si="25"/>
        <v>20</v>
      </c>
      <c r="BI12" s="240" t="str">
        <f t="shared" ca="1" si="26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4.4444444444444446E-2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7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4"/>
        <v>A-</v>
      </c>
      <c r="BH13" s="240">
        <f t="shared" ca="1" si="25"/>
        <v>20</v>
      </c>
      <c r="BI13" s="240" t="str">
        <f t="shared" ca="1" si="26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18.866666666666667</v>
      </c>
      <c r="Z14" s="261"/>
      <c r="AA14" s="490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7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4"/>
        <v>A-</v>
      </c>
      <c r="BH14" s="240">
        <f t="shared" ca="1" si="25"/>
        <v>20</v>
      </c>
      <c r="BI14" s="240" t="str">
        <f t="shared" ca="1" si="26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7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4"/>
        <v>A-</v>
      </c>
      <c r="BH15" s="240">
        <f t="shared" ca="1" si="25"/>
        <v>20</v>
      </c>
      <c r="BI15" s="240" t="str">
        <f t="shared" ca="1" si="26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18.844444444444445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5"/>
        <v>40</v>
      </c>
      <c r="AW16" s="234">
        <f>COUNTIF( AV$7:AV16, AV16 )</f>
        <v>1</v>
      </c>
      <c r="AX16" s="287">
        <f t="shared" si="22"/>
        <v>40.1</v>
      </c>
      <c r="AY16" s="234">
        <f t="shared" si="6"/>
        <v>40</v>
      </c>
      <c r="AZ16" s="236"/>
      <c r="BA16" s="236"/>
      <c r="BC16" s="234">
        <f t="shared" ca="1" si="27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4"/>
        <v>A-</v>
      </c>
      <c r="BH16" s="240">
        <f t="shared" ca="1" si="25"/>
        <v>20</v>
      </c>
      <c r="BI16" s="240" t="str">
        <f t="shared" ca="1" si="26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7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4"/>
        <v>A-</v>
      </c>
      <c r="BH17" s="240">
        <f t="shared" ca="1" si="25"/>
        <v>20</v>
      </c>
      <c r="BI17" s="240" t="str">
        <f t="shared" ca="1" si="26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7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4"/>
        <v>A-</v>
      </c>
      <c r="BH18" s="240">
        <f t="shared" ca="1" si="25"/>
        <v>20</v>
      </c>
      <c r="BI18" s="240" t="str">
        <f t="shared" ca="1" si="26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7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4"/>
        <v>A-</v>
      </c>
      <c r="BH19" s="240">
        <f t="shared" ca="1" si="25"/>
        <v>20</v>
      </c>
      <c r="BI19" s="240" t="str">
        <f t="shared" ca="1" si="26"/>
        <v>XEL</v>
      </c>
    </row>
    <row r="20" spans="1:61" ht="13.8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43</v>
      </c>
      <c r="AW20" s="234">
        <f>COUNTIF( AV$7:AV20, AV20 )</f>
        <v>1</v>
      </c>
      <c r="AX20" s="287">
        <f t="shared" si="22"/>
        <v>43.1</v>
      </c>
      <c r="AY20" s="234">
        <f t="shared" si="6"/>
        <v>43</v>
      </c>
      <c r="AZ20" s="236"/>
      <c r="BA20" s="236"/>
      <c r="BC20" s="234">
        <f t="shared" ca="1" si="27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4"/>
        <v>BBB+</v>
      </c>
      <c r="BH20" s="240">
        <f t="shared" ca="1" si="25"/>
        <v>19</v>
      </c>
      <c r="BI20" s="240" t="str">
        <f t="shared" ca="1" si="26"/>
        <v>AEE</v>
      </c>
    </row>
    <row r="21" spans="1:61" ht="13.8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7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4"/>
        <v>BBB+</v>
      </c>
      <c r="BH21" s="240">
        <f t="shared" ca="1" si="25"/>
        <v>19</v>
      </c>
      <c r="BI21" s="240" t="str">
        <f t="shared" ca="1" si="26"/>
        <v>AGR</v>
      </c>
    </row>
    <row r="22" spans="1:61" ht="13.8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7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4"/>
        <v>BBB+</v>
      </c>
      <c r="BH22" s="240">
        <f t="shared" ca="1" si="25"/>
        <v>19</v>
      </c>
      <c r="BI22" s="240" t="str">
        <f t="shared" ca="1" si="26"/>
        <v>BKH</v>
      </c>
    </row>
    <row r="23" spans="1:61" ht="13.8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7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4"/>
        <v>BBB+</v>
      </c>
      <c r="BH23" s="240">
        <f t="shared" ca="1" si="25"/>
        <v>19</v>
      </c>
      <c r="BI23" s="240" t="str">
        <f t="shared" ca="1" si="26"/>
        <v>CNP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5"/>
        <v>30</v>
      </c>
      <c r="AW24" s="234">
        <f>COUNTIF( AV$7:AV24, AV24 )</f>
        <v>4</v>
      </c>
      <c r="AX24" s="287">
        <f t="shared" si="22"/>
        <v>30.4</v>
      </c>
      <c r="AY24" s="234">
        <f t="shared" si="6"/>
        <v>33</v>
      </c>
      <c r="AZ24" s="236"/>
      <c r="BA24" s="236"/>
      <c r="BC24" s="234">
        <f t="shared" ca="1" si="27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4"/>
        <v>BBB+</v>
      </c>
      <c r="BH24" s="240">
        <f t="shared" ca="1" si="25"/>
        <v>19</v>
      </c>
      <c r="BI24" s="240" t="str">
        <f t="shared" ca="1" si="26"/>
        <v>CMS</v>
      </c>
    </row>
    <row r="25" spans="1:61" ht="13.8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7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4"/>
        <v>BBB+</v>
      </c>
      <c r="BH25" s="240">
        <f t="shared" ca="1" si="25"/>
        <v>19</v>
      </c>
      <c r="BI25" s="240" t="str">
        <f t="shared" ca="1" si="26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27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7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4"/>
        <v>BBB+</v>
      </c>
      <c r="BH26" s="240">
        <f t="shared" ca="1" si="25"/>
        <v>19</v>
      </c>
      <c r="BI26" s="240" t="str">
        <f t="shared" ca="1" si="26"/>
        <v>DTE</v>
      </c>
    </row>
    <row r="27" spans="1:61" ht="13.8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28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7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4"/>
        <v>BBB+</v>
      </c>
      <c r="BH27" s="240">
        <f t="shared" ca="1" si="25"/>
        <v>19</v>
      </c>
      <c r="BI27" s="240" t="str">
        <f t="shared" ca="1" si="26"/>
        <v>ETR</v>
      </c>
    </row>
    <row r="28" spans="1:61" ht="13.8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29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7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4"/>
        <v>BBB+</v>
      </c>
      <c r="BH28" s="240">
        <f t="shared" ca="1" si="25"/>
        <v>19</v>
      </c>
      <c r="BI28" s="240" t="str">
        <f t="shared" ca="1" si="26"/>
        <v>EXC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30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5</v>
      </c>
      <c r="AX29" s="287">
        <f t="shared" si="22"/>
        <v>30.5</v>
      </c>
      <c r="AY29" s="234">
        <f t="shared" si="6"/>
        <v>34</v>
      </c>
      <c r="AZ29" s="236"/>
      <c r="BA29" s="236"/>
      <c r="BC29" s="234">
        <f t="shared" ca="1" si="27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4"/>
        <v>BBB+</v>
      </c>
      <c r="BH29" s="240">
        <f t="shared" ca="1" si="25"/>
        <v>19</v>
      </c>
      <c r="BI29" s="240" t="str">
        <f t="shared" ca="1" si="26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31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6"/>
        <v>41</v>
      </c>
      <c r="AZ30" s="236"/>
      <c r="BA30" s="236"/>
      <c r="BC30" s="234">
        <f t="shared" ca="1" si="27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4"/>
        <v>BBB+</v>
      </c>
      <c r="BH30" s="240">
        <f t="shared" ca="1" si="25"/>
        <v>19</v>
      </c>
      <c r="BI30" s="240" t="str">
        <f t="shared" ca="1" si="26"/>
        <v>NI</v>
      </c>
    </row>
    <row r="31" spans="1:61" ht="13.8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32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6</v>
      </c>
      <c r="AX31" s="287">
        <f t="shared" si="22"/>
        <v>30.6</v>
      </c>
      <c r="AY31" s="234">
        <f t="shared" si="6"/>
        <v>35</v>
      </c>
      <c r="AZ31" s="236"/>
      <c r="BA31" s="236"/>
      <c r="BC31" s="234">
        <f t="shared" ca="1" si="27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4"/>
        <v>BBB+</v>
      </c>
      <c r="BH31" s="240">
        <f t="shared" ca="1" si="25"/>
        <v>19</v>
      </c>
      <c r="BI31" s="240" t="str">
        <f t="shared" ca="1" si="26"/>
        <v>OGE</v>
      </c>
    </row>
    <row r="32" spans="1:61" ht="13.8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34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7</v>
      </c>
      <c r="AX32" s="287">
        <f t="shared" si="22"/>
        <v>30.7</v>
      </c>
      <c r="AY32" s="234">
        <f t="shared" si="6"/>
        <v>36</v>
      </c>
      <c r="AZ32" s="236"/>
      <c r="BA32" s="236"/>
      <c r="BC32" s="234">
        <f t="shared" ca="1" si="27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4"/>
        <v>BBB+</v>
      </c>
      <c r="BH32" s="240">
        <f t="shared" ca="1" si="25"/>
        <v>19</v>
      </c>
      <c r="BI32" s="240" t="str">
        <f t="shared" ca="1" si="26"/>
        <v>POR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35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7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4"/>
        <v>BBB+</v>
      </c>
      <c r="BH33" s="240">
        <f t="shared" ca="1" si="25"/>
        <v>19</v>
      </c>
      <c r="BI33" s="240" t="str">
        <f t="shared" ca="1" si="26"/>
        <v>PEG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36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7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4"/>
        <v>BBB+</v>
      </c>
      <c r="BH34" s="240">
        <f t="shared" ca="1" si="25"/>
        <v>19</v>
      </c>
      <c r="BI34" s="240" t="str">
        <f t="shared" ca="1" si="26"/>
        <v>SRE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37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7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4"/>
        <v>BBB+</v>
      </c>
      <c r="BH35" s="240">
        <f t="shared" ca="1" si="25"/>
        <v>19</v>
      </c>
      <c r="BI35" s="240" t="str">
        <f t="shared" ca="1" si="26"/>
        <v>UTL</v>
      </c>
    </row>
    <row r="36" spans="1:61" ht="13.8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>
        <f t="shared" ca="1" si="19"/>
        <v>1</v>
      </c>
      <c r="AJ36" s="236">
        <f t="shared" ca="1" si="20"/>
        <v>20</v>
      </c>
      <c r="AK36" s="236" t="str">
        <f t="shared" ca="1" si="21"/>
        <v>BBB+</v>
      </c>
      <c r="AL36" s="236">
        <f t="shared" ca="1" si="21"/>
        <v>19</v>
      </c>
      <c r="AM36" s="236" t="str">
        <f t="shared" ca="1" si="4"/>
        <v>Change</v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8</v>
      </c>
      <c r="AX36" s="287">
        <f t="shared" si="22"/>
        <v>30.8</v>
      </c>
      <c r="AY36" s="234">
        <f t="shared" si="6"/>
        <v>37</v>
      </c>
      <c r="AZ36" s="236"/>
      <c r="BA36" s="236"/>
      <c r="BC36" s="234">
        <f t="shared" ca="1" si="27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4"/>
        <v>BBB</v>
      </c>
      <c r="BH36" s="240">
        <f t="shared" ca="1" si="25"/>
        <v>18</v>
      </c>
      <c r="BI36" s="240" t="str">
        <f t="shared" ca="1" si="26"/>
        <v>ALE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38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7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4"/>
        <v>BBB</v>
      </c>
      <c r="BH37" s="240">
        <f t="shared" ca="1" si="25"/>
        <v>18</v>
      </c>
      <c r="BI37" s="240" t="str">
        <f t="shared" ca="1" si="26"/>
        <v>AVA</v>
      </c>
    </row>
    <row r="38" spans="1:61" ht="13.8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39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9</v>
      </c>
      <c r="AX38" s="287">
        <f t="shared" si="22"/>
        <v>30.9</v>
      </c>
      <c r="AY38" s="234">
        <f t="shared" si="6"/>
        <v>38</v>
      </c>
      <c r="AZ38" s="236"/>
      <c r="BA38" s="236"/>
      <c r="BC38" s="234">
        <f t="shared" ca="1" si="27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4"/>
        <v>BBB</v>
      </c>
      <c r="BH38" s="240">
        <f t="shared" ca="1" si="25"/>
        <v>18</v>
      </c>
      <c r="BI38" s="240" t="str">
        <f t="shared" ca="1" si="26"/>
        <v>EIX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9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ref="AV39:AV63" si="28">IF( LEN( AS39 ) = 0, 99, RANK( AS39, $AS$7:$AS$62 ) )</f>
        <v>44</v>
      </c>
      <c r="AW39" s="234">
        <f>COUNTIF( AV$7:AV39, AV39 )</f>
        <v>1</v>
      </c>
      <c r="AX39" s="287">
        <f t="shared" si="22"/>
        <v>44.1</v>
      </c>
      <c r="AY39" s="234">
        <f t="shared" ref="AY39:AY63" si="29">RANK( AX39, $AX$7:$AX$63, 1 )</f>
        <v>44</v>
      </c>
      <c r="AZ39" s="236"/>
      <c r="BA39" s="236"/>
      <c r="BC39" s="234">
        <f t="shared" ca="1" si="27"/>
        <v>33</v>
      </c>
      <c r="BD39" s="288">
        <f t="shared" ref="BD39:BD63" ca="1" si="30">MATCH( BC39, $AY$7:$AY$63, 0 )</f>
        <v>18</v>
      </c>
      <c r="BF39" s="240" t="str">
        <f t="shared" ca="1" si="23"/>
        <v>El Paso Electric Company</v>
      </c>
      <c r="BG39" s="240" t="str">
        <f t="shared" ca="1" si="24"/>
        <v>BBB</v>
      </c>
      <c r="BH39" s="240">
        <f t="shared" ca="1" si="25"/>
        <v>18</v>
      </c>
      <c r="BI39" s="240" t="str">
        <f t="shared" ca="1" si="26"/>
        <v>EE</v>
      </c>
    </row>
    <row r="40" spans="1:61" ht="13.8" x14ac:dyDescent="0.25">
      <c r="A40" s="303" t="s">
        <v>51</v>
      </c>
      <c r="B40" s="304" t="s">
        <v>28</v>
      </c>
      <c r="C40" s="304">
        <v>18</v>
      </c>
      <c r="D40" s="304" t="s">
        <v>298</v>
      </c>
      <c r="E40" s="305" t="str">
        <f t="shared" ca="1" si="9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8"/>
        <v>2</v>
      </c>
      <c r="AW40" s="234">
        <f>COUNTIF( AV$7:AV40, AV40 )</f>
        <v>8</v>
      </c>
      <c r="AX40" s="287">
        <f t="shared" si="22"/>
        <v>2.8</v>
      </c>
      <c r="AY40" s="234">
        <f t="shared" si="29"/>
        <v>9</v>
      </c>
      <c r="AZ40" s="236"/>
      <c r="BA40" s="236"/>
      <c r="BC40" s="234">
        <f t="shared" ca="1" si="27"/>
        <v>34</v>
      </c>
      <c r="BD40" s="288">
        <f t="shared" ca="1" si="30"/>
        <v>23</v>
      </c>
      <c r="BF40" s="240" t="str">
        <f t="shared" ca="1" si="23"/>
        <v>FirstEnergy Corp.</v>
      </c>
      <c r="BG40" s="240" t="str">
        <f t="shared" ca="1" si="24"/>
        <v>BBB</v>
      </c>
      <c r="BH40" s="240">
        <f t="shared" ca="1" si="25"/>
        <v>18</v>
      </c>
      <c r="BI40" s="240" t="str">
        <f t="shared" ca="1" si="26"/>
        <v>FE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9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28"/>
        <v>30</v>
      </c>
      <c r="AW41" s="234">
        <f>COUNTIF( AV$7:AV41, AV41 )</f>
        <v>10</v>
      </c>
      <c r="AX41" s="287">
        <f t="shared" si="22"/>
        <v>31</v>
      </c>
      <c r="AY41" s="234">
        <f t="shared" si="29"/>
        <v>39</v>
      </c>
      <c r="AZ41" s="236"/>
      <c r="BA41" s="236"/>
      <c r="BC41" s="234">
        <f t="shared" ca="1" si="27"/>
        <v>35</v>
      </c>
      <c r="BD41" s="288">
        <f t="shared" ca="1" si="30"/>
        <v>25</v>
      </c>
      <c r="BF41" s="240" t="str">
        <f t="shared" ca="1" si="23"/>
        <v>IDACORP, Inc.</v>
      </c>
      <c r="BG41" s="240" t="str">
        <f t="shared" ca="1" si="24"/>
        <v>BBB</v>
      </c>
      <c r="BH41" s="240">
        <f t="shared" ca="1" si="25"/>
        <v>18</v>
      </c>
      <c r="BI41" s="240" t="str">
        <f t="shared" ca="1" si="26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9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8"/>
        <v>14</v>
      </c>
      <c r="AW42" s="234">
        <f>COUNTIF( AV$7:AV42, AV42 )</f>
        <v>13</v>
      </c>
      <c r="AX42" s="287">
        <f t="shared" si="22"/>
        <v>15.3</v>
      </c>
      <c r="AY42" s="234">
        <f t="shared" si="29"/>
        <v>26</v>
      </c>
      <c r="AZ42" s="236"/>
      <c r="BA42" s="236"/>
      <c r="BC42" s="234">
        <f t="shared" ca="1" si="27"/>
        <v>36</v>
      </c>
      <c r="BD42" s="288">
        <f t="shared" ca="1" si="30"/>
        <v>26</v>
      </c>
      <c r="BF42" s="240" t="str">
        <f t="shared" ca="1" si="23"/>
        <v>IPALCO Enterprises, Inc.</v>
      </c>
      <c r="BG42" s="240" t="str">
        <f t="shared" ca="1" si="24"/>
        <v>BBB</v>
      </c>
      <c r="BH42" s="240">
        <f t="shared" ca="1" si="25"/>
        <v>18</v>
      </c>
      <c r="BI42" s="240" t="str">
        <f t="shared" ca="1" si="26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9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8"/>
        <v>2</v>
      </c>
      <c r="AW43" s="234">
        <f>COUNTIF( AV$7:AV43, AV43 )</f>
        <v>9</v>
      </c>
      <c r="AX43" s="287">
        <f t="shared" si="22"/>
        <v>2.9</v>
      </c>
      <c r="AY43" s="234">
        <f t="shared" si="29"/>
        <v>10</v>
      </c>
      <c r="AZ43" s="236"/>
      <c r="BA43" s="236"/>
      <c r="BC43" s="234">
        <f t="shared" ca="1" si="27"/>
        <v>37</v>
      </c>
      <c r="BD43" s="288">
        <f t="shared" ca="1" si="30"/>
        <v>30</v>
      </c>
      <c r="BF43" s="240" t="str">
        <f t="shared" ca="1" si="23"/>
        <v>NorthWestern Corporation</v>
      </c>
      <c r="BG43" s="240" t="str">
        <f t="shared" ca="1" si="24"/>
        <v>BBB</v>
      </c>
      <c r="BH43" s="240">
        <f t="shared" ca="1" si="25"/>
        <v>18</v>
      </c>
      <c r="BI43" s="240" t="str">
        <f t="shared" ca="1" si="26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9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8"/>
        <v>14</v>
      </c>
      <c r="AW44" s="234">
        <f>COUNTIF( AV$7:AV44, AV44 )</f>
        <v>14</v>
      </c>
      <c r="AX44" s="287">
        <f t="shared" si="22"/>
        <v>15.4</v>
      </c>
      <c r="AY44" s="234">
        <f t="shared" si="29"/>
        <v>27</v>
      </c>
      <c r="AZ44" s="236"/>
      <c r="BA44" s="236"/>
      <c r="BC44" s="234">
        <f t="shared" ca="1" si="27"/>
        <v>38</v>
      </c>
      <c r="BD44" s="288">
        <f t="shared" ca="1" si="30"/>
        <v>32</v>
      </c>
      <c r="BF44" s="240" t="str">
        <f t="shared" ca="1" si="23"/>
        <v>Otter Tail Corporation</v>
      </c>
      <c r="BG44" s="240" t="str">
        <f t="shared" ca="1" si="24"/>
        <v>BBB</v>
      </c>
      <c r="BH44" s="240">
        <f t="shared" ca="1" si="25"/>
        <v>18</v>
      </c>
      <c r="BI44" s="240" t="str">
        <f t="shared" ca="1" si="26"/>
        <v>OTTR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9"/>
        <v>R</v>
      </c>
      <c r="F45" s="306"/>
      <c r="G45" s="307">
        <f t="shared" ca="1" si="1"/>
        <v>38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>
        <f t="shared" ca="1" si="19"/>
        <v>1</v>
      </c>
      <c r="AJ45" s="236">
        <f t="shared" ca="1" si="20"/>
        <v>33</v>
      </c>
      <c r="AK45" s="236" t="str">
        <f t="shared" ca="1" si="21"/>
        <v>BBB+</v>
      </c>
      <c r="AL45" s="236">
        <f t="shared" ca="1" si="21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8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9"/>
        <v>42</v>
      </c>
      <c r="AZ45" s="236"/>
      <c r="BA45" s="236"/>
      <c r="BC45" s="234">
        <f t="shared" ca="1" si="27"/>
        <v>39</v>
      </c>
      <c r="BD45" s="288">
        <f t="shared" ca="1" si="30"/>
        <v>35</v>
      </c>
      <c r="BF45" s="240" t="str">
        <f t="shared" ca="1" si="23"/>
        <v>PNM Resources, Inc.</v>
      </c>
      <c r="BG45" s="240" t="str">
        <f t="shared" ca="1" si="24"/>
        <v>BBB</v>
      </c>
      <c r="BH45" s="240">
        <f t="shared" ca="1" si="25"/>
        <v>18</v>
      </c>
      <c r="BI45" s="240" t="str">
        <f t="shared" ca="1" si="26"/>
        <v>PNM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9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8"/>
        <v>14</v>
      </c>
      <c r="AW46" s="234">
        <f>COUNTIF( AV$7:AV46, AV46 )</f>
        <v>15</v>
      </c>
      <c r="AX46" s="287">
        <f t="shared" si="22"/>
        <v>15.5</v>
      </c>
      <c r="AY46" s="234">
        <f t="shared" si="29"/>
        <v>28</v>
      </c>
      <c r="AZ46" s="236"/>
      <c r="BA46" s="236"/>
      <c r="BC46" s="234">
        <f t="shared" ca="1" si="27"/>
        <v>40</v>
      </c>
      <c r="BD46" s="288">
        <f t="shared" ca="1" si="30"/>
        <v>10</v>
      </c>
      <c r="BF46" s="240" t="str">
        <f t="shared" ca="1" si="23"/>
        <v>Cleco Corporation</v>
      </c>
      <c r="BG46" s="240" t="str">
        <f t="shared" ca="1" si="24"/>
        <v>BBB-</v>
      </c>
      <c r="BH46" s="240">
        <f t="shared" ca="1" si="25"/>
        <v>17</v>
      </c>
      <c r="BI46" s="240" t="str">
        <f t="shared" ca="1" si="26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9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8"/>
        <v>2</v>
      </c>
      <c r="AW47" s="234">
        <f>COUNTIF( AV$7:AV47, AV47 )</f>
        <v>10</v>
      </c>
      <c r="AX47" s="287">
        <f t="shared" si="22"/>
        <v>3</v>
      </c>
      <c r="AY47" s="234">
        <f t="shared" si="29"/>
        <v>11</v>
      </c>
      <c r="AZ47" s="236"/>
      <c r="BA47" s="236"/>
      <c r="BC47" s="234">
        <f t="shared" ca="1" si="27"/>
        <v>41</v>
      </c>
      <c r="BD47" s="288">
        <f t="shared" ca="1" si="30"/>
        <v>24</v>
      </c>
      <c r="BF47" s="240" t="str">
        <f t="shared" ca="1" si="23"/>
        <v>Hawaiian Electric Industries, Inc.</v>
      </c>
      <c r="BG47" s="240" t="str">
        <f t="shared" ca="1" si="24"/>
        <v>BBB-</v>
      </c>
      <c r="BH47" s="240">
        <f t="shared" ca="1" si="25"/>
        <v>17</v>
      </c>
      <c r="BI47" s="240" t="str">
        <f t="shared" ca="1" si="26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9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BBB-</v>
      </c>
      <c r="AL48" s="236">
        <f t="shared" ca="1" si="21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8"/>
        <v>14</v>
      </c>
      <c r="AW48" s="234">
        <f>COUNTIF( AV$7:AV48, AV48 )</f>
        <v>16</v>
      </c>
      <c r="AX48" s="287">
        <f t="shared" si="22"/>
        <v>15.6</v>
      </c>
      <c r="AY48" s="234">
        <f t="shared" si="29"/>
        <v>29</v>
      </c>
      <c r="AZ48" s="236"/>
      <c r="BA48" s="236"/>
      <c r="BC48" s="234">
        <f t="shared" ca="1" si="27"/>
        <v>42</v>
      </c>
      <c r="BD48" s="288">
        <f t="shared" ca="1" si="30"/>
        <v>39</v>
      </c>
      <c r="BF48" s="240" t="str">
        <f t="shared" ca="1" si="23"/>
        <v>Puget Energy, Inc.</v>
      </c>
      <c r="BG48" s="240" t="str">
        <f t="shared" ca="1" si="24"/>
        <v>BBB-</v>
      </c>
      <c r="BH48" s="240">
        <f t="shared" ca="1" si="25"/>
        <v>17</v>
      </c>
      <c r="BI48" s="240" t="str">
        <f t="shared" ca="1" si="26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9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</v>
      </c>
      <c r="AL49" s="236">
        <f t="shared" ca="1" si="21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8"/>
        <v>2</v>
      </c>
      <c r="AW49" s="234">
        <f>COUNTIF( AV$7:AV49, AV49 )</f>
        <v>11</v>
      </c>
      <c r="AX49" s="287">
        <f t="shared" si="22"/>
        <v>3.1</v>
      </c>
      <c r="AY49" s="234">
        <f t="shared" si="29"/>
        <v>12</v>
      </c>
      <c r="AZ49" s="236"/>
      <c r="BA49" s="236"/>
      <c r="BC49" s="234">
        <f t="shared" ca="1" si="27"/>
        <v>43</v>
      </c>
      <c r="BD49" s="288">
        <f t="shared" ca="1" si="30"/>
        <v>14</v>
      </c>
      <c r="BF49" s="240" t="str">
        <f t="shared" ca="1" si="23"/>
        <v>DPL Inc.</v>
      </c>
      <c r="BG49" s="240" t="str">
        <f t="shared" ca="1" si="24"/>
        <v>BB</v>
      </c>
      <c r="BH49" s="240">
        <f t="shared" ca="1" si="25"/>
        <v>15</v>
      </c>
      <c r="BI49" s="240" t="str">
        <f t="shared" ca="1" si="26"/>
        <v>**DPL</v>
      </c>
    </row>
    <row r="50" spans="1:61" ht="13.8" x14ac:dyDescent="0.25">
      <c r="A50" s="303" t="s">
        <v>53</v>
      </c>
      <c r="B50" s="304" t="s">
        <v>65</v>
      </c>
      <c r="C50" s="304">
        <v>14</v>
      </c>
      <c r="D50" s="304" t="s">
        <v>317</v>
      </c>
      <c r="E50" s="305" t="str">
        <f t="shared" ca="1" si="9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9"/>
        <v>1</v>
      </c>
      <c r="AJ50" s="236">
        <f t="shared" ca="1" si="20"/>
        <v>50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9" t="s">
        <v>337</v>
      </c>
      <c r="AV50" s="234">
        <f t="shared" si="28"/>
        <v>2</v>
      </c>
      <c r="AW50" s="234">
        <f>COUNTIF( AV$7:AV50, AV50 )</f>
        <v>12</v>
      </c>
      <c r="AX50" s="287">
        <f t="shared" si="22"/>
        <v>3.2</v>
      </c>
      <c r="AY50" s="234">
        <f t="shared" si="29"/>
        <v>13</v>
      </c>
      <c r="AZ50" s="236"/>
      <c r="BA50" s="236"/>
      <c r="BC50" s="234">
        <f t="shared" ca="1" si="27"/>
        <v>44</v>
      </c>
      <c r="BD50" s="288">
        <f t="shared" ca="1" si="30"/>
        <v>33</v>
      </c>
      <c r="BF50" s="240" t="str">
        <f t="shared" ca="1" si="23"/>
        <v>PG&amp;E Corporation</v>
      </c>
      <c r="BG50" s="240" t="str">
        <f t="shared" ca="1" si="24"/>
        <v>BB-</v>
      </c>
      <c r="BH50" s="240">
        <f t="shared" ca="1" si="25"/>
        <v>14</v>
      </c>
      <c r="BI50" s="240" t="str">
        <f t="shared" ca="1" si="26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V51" s="234">
        <f t="shared" si="28"/>
        <v>99</v>
      </c>
      <c r="AW51" s="234">
        <f>COUNTIF( AV$7:AV51, AV51 )</f>
        <v>1</v>
      </c>
      <c r="AX51" s="287">
        <f t="shared" si="22"/>
        <v>99.1</v>
      </c>
      <c r="AY51" s="234">
        <f t="shared" si="29"/>
        <v>45</v>
      </c>
      <c r="AZ51" s="236"/>
      <c r="BA51" s="236"/>
      <c r="BC51" s="234">
        <f t="shared" ca="1" si="27"/>
        <v>45</v>
      </c>
      <c r="BD51" s="288">
        <f t="shared" ca="1" si="30"/>
        <v>45</v>
      </c>
      <c r="BF51" s="240">
        <f t="shared" ref="BF51:BI63" ca="1" si="31">OFFSET( AQ$6, $BD52, 0 )</f>
        <v>0</v>
      </c>
      <c r="BG51" s="240">
        <f t="shared" ca="1" si="31"/>
        <v>0</v>
      </c>
      <c r="BH51" s="240">
        <f t="shared" ca="1" si="31"/>
        <v>0</v>
      </c>
      <c r="BI51" s="240">
        <f t="shared" ca="1" si="31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8"/>
        <v>99</v>
      </c>
      <c r="AW52" s="234">
        <f>COUNTIF( AV$7:AV52, AV52 )</f>
        <v>2</v>
      </c>
      <c r="AX52" s="287">
        <f t="shared" si="22"/>
        <v>99.2</v>
      </c>
      <c r="AY52" s="234">
        <f t="shared" si="29"/>
        <v>46</v>
      </c>
      <c r="AZ52" s="236"/>
      <c r="BA52" s="236"/>
      <c r="BC52" s="234">
        <f t="shared" ca="1" si="27"/>
        <v>46</v>
      </c>
      <c r="BD52" s="288">
        <f t="shared" ca="1" si="30"/>
        <v>46</v>
      </c>
      <c r="BF52" s="240">
        <f t="shared" ca="1" si="31"/>
        <v>0</v>
      </c>
      <c r="BG52" s="240">
        <f t="shared" ca="1" si="31"/>
        <v>0</v>
      </c>
      <c r="BH52" s="240">
        <f t="shared" ca="1" si="31"/>
        <v>0</v>
      </c>
      <c r="BI52" s="240">
        <f t="shared" ca="1" si="31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8"/>
        <v>99</v>
      </c>
      <c r="AW53" s="234">
        <f>COUNTIF( AV$7:AV53, AV53 )</f>
        <v>3</v>
      </c>
      <c r="AX53" s="287">
        <f t="shared" si="22"/>
        <v>99.3</v>
      </c>
      <c r="AY53" s="234">
        <f t="shared" si="29"/>
        <v>47</v>
      </c>
      <c r="AZ53" s="236"/>
      <c r="BA53" s="236"/>
      <c r="BC53" s="234">
        <f t="shared" ca="1" si="27"/>
        <v>47</v>
      </c>
      <c r="BD53" s="288">
        <f t="shared" ca="1" si="30"/>
        <v>47</v>
      </c>
      <c r="BF53" s="240">
        <f t="shared" ca="1" si="31"/>
        <v>0</v>
      </c>
      <c r="BG53" s="240">
        <f t="shared" ca="1" si="31"/>
        <v>0</v>
      </c>
      <c r="BH53" s="240">
        <f t="shared" ca="1" si="31"/>
        <v>0</v>
      </c>
      <c r="BI53" s="240">
        <f t="shared" ca="1" si="31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8"/>
        <v>99</v>
      </c>
      <c r="AW54" s="234">
        <f>COUNTIF( AV$7:AV54, AV54 )</f>
        <v>4</v>
      </c>
      <c r="AX54" s="287">
        <f t="shared" si="22"/>
        <v>99.4</v>
      </c>
      <c r="AY54" s="234">
        <f t="shared" si="29"/>
        <v>48</v>
      </c>
      <c r="AZ54" s="236"/>
      <c r="BA54" s="236"/>
      <c r="BC54" s="234">
        <f t="shared" ca="1" si="27"/>
        <v>48</v>
      </c>
      <c r="BD54" s="288">
        <f t="shared" ca="1" si="30"/>
        <v>48</v>
      </c>
      <c r="BF54" s="240">
        <f t="shared" ca="1" si="31"/>
        <v>0</v>
      </c>
      <c r="BG54" s="240">
        <f t="shared" ca="1" si="31"/>
        <v>0</v>
      </c>
      <c r="BH54" s="240">
        <f t="shared" ca="1" si="31"/>
        <v>0</v>
      </c>
      <c r="BI54" s="240">
        <f t="shared" ca="1" si="31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8"/>
        <v>99</v>
      </c>
      <c r="AW55" s="234">
        <f>COUNTIF( AV$7:AV55, AV55 )</f>
        <v>5</v>
      </c>
      <c r="AX55" s="287">
        <f t="shared" si="22"/>
        <v>99.5</v>
      </c>
      <c r="AY55" s="234">
        <f t="shared" si="29"/>
        <v>49</v>
      </c>
      <c r="AZ55" s="236"/>
      <c r="BA55" s="236"/>
      <c r="BC55" s="234">
        <f t="shared" ca="1" si="27"/>
        <v>49</v>
      </c>
      <c r="BD55" s="288">
        <f t="shared" ca="1" si="30"/>
        <v>49</v>
      </c>
      <c r="BF55" s="240">
        <f t="shared" ca="1" si="31"/>
        <v>0</v>
      </c>
      <c r="BG55" s="240">
        <f t="shared" ca="1" si="31"/>
        <v>0</v>
      </c>
      <c r="BH55" s="240">
        <f t="shared" ca="1" si="31"/>
        <v>0</v>
      </c>
      <c r="BI55" s="240">
        <f t="shared" ca="1" si="31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8"/>
        <v>99</v>
      </c>
      <c r="AW56" s="234">
        <f>COUNTIF( AV$7:AV56, AV56 )</f>
        <v>6</v>
      </c>
      <c r="AX56" s="287">
        <f t="shared" si="22"/>
        <v>99.6</v>
      </c>
      <c r="AY56" s="234">
        <f t="shared" si="29"/>
        <v>50</v>
      </c>
      <c r="AZ56" s="236"/>
      <c r="BA56" s="236"/>
      <c r="BC56" s="234">
        <f t="shared" ca="1" si="27"/>
        <v>50</v>
      </c>
      <c r="BD56" s="288">
        <f t="shared" ca="1" si="30"/>
        <v>50</v>
      </c>
      <c r="BF56" s="240">
        <f t="shared" ca="1" si="31"/>
        <v>0</v>
      </c>
      <c r="BG56" s="240">
        <f t="shared" ca="1" si="31"/>
        <v>0</v>
      </c>
      <c r="BH56" s="240">
        <f t="shared" ca="1" si="31"/>
        <v>0</v>
      </c>
      <c r="BI56" s="240">
        <f t="shared" ca="1" si="31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8"/>
        <v>99</v>
      </c>
      <c r="AW57" s="234">
        <f>COUNTIF( AV$7:AV57, AV57 )</f>
        <v>7</v>
      </c>
      <c r="AX57" s="287">
        <f t="shared" si="22"/>
        <v>99.7</v>
      </c>
      <c r="AY57" s="234">
        <f t="shared" si="29"/>
        <v>51</v>
      </c>
      <c r="AZ57" s="236"/>
      <c r="BA57" s="236"/>
      <c r="BC57" s="234">
        <f t="shared" ca="1" si="27"/>
        <v>51</v>
      </c>
      <c r="BD57" s="288">
        <f t="shared" ca="1" si="30"/>
        <v>51</v>
      </c>
      <c r="BF57" s="240">
        <f t="shared" ca="1" si="31"/>
        <v>0</v>
      </c>
      <c r="BG57" s="240">
        <f t="shared" ca="1" si="31"/>
        <v>0</v>
      </c>
      <c r="BH57" s="240">
        <f t="shared" ca="1" si="31"/>
        <v>0</v>
      </c>
      <c r="BI57" s="240">
        <f t="shared" ca="1" si="31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8"/>
        <v>99</v>
      </c>
      <c r="AW58" s="234">
        <f>COUNTIF( AV$7:AV58, AV58 )</f>
        <v>8</v>
      </c>
      <c r="AX58" s="287">
        <f t="shared" si="22"/>
        <v>99.8</v>
      </c>
      <c r="AY58" s="234">
        <f t="shared" si="29"/>
        <v>52</v>
      </c>
      <c r="AZ58" s="236"/>
      <c r="BA58" s="236"/>
      <c r="BC58" s="234">
        <f t="shared" ca="1" si="27"/>
        <v>52</v>
      </c>
      <c r="BD58" s="288">
        <f t="shared" ca="1" si="30"/>
        <v>52</v>
      </c>
      <c r="BF58" s="240">
        <f t="shared" ca="1" si="31"/>
        <v>0</v>
      </c>
      <c r="BG58" s="240">
        <f t="shared" ca="1" si="31"/>
        <v>0</v>
      </c>
      <c r="BH58" s="240">
        <f t="shared" ca="1" si="31"/>
        <v>0</v>
      </c>
      <c r="BI58" s="240">
        <f t="shared" ca="1" si="31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8"/>
        <v>99</v>
      </c>
      <c r="AW59" s="234">
        <f>COUNTIF( AV$7:AV59, AV59 )</f>
        <v>9</v>
      </c>
      <c r="AX59" s="287">
        <f t="shared" si="22"/>
        <v>99.9</v>
      </c>
      <c r="AY59" s="234">
        <f t="shared" si="29"/>
        <v>53</v>
      </c>
      <c r="AZ59" s="236"/>
      <c r="BA59" s="236"/>
      <c r="BC59" s="234">
        <f t="shared" ca="1" si="27"/>
        <v>53</v>
      </c>
      <c r="BD59" s="288">
        <f t="shared" ca="1" si="30"/>
        <v>53</v>
      </c>
      <c r="BF59" s="240">
        <f t="shared" ca="1" si="31"/>
        <v>0</v>
      </c>
      <c r="BG59" s="240">
        <f t="shared" ca="1" si="31"/>
        <v>0</v>
      </c>
      <c r="BH59" s="240">
        <f t="shared" ca="1" si="31"/>
        <v>0</v>
      </c>
      <c r="BI59" s="240">
        <f t="shared" ca="1" si="31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8"/>
        <v>99</v>
      </c>
      <c r="AW60" s="234">
        <f>COUNTIF( AV$7:AV60, AV60 )</f>
        <v>10</v>
      </c>
      <c r="AX60" s="287">
        <f t="shared" si="22"/>
        <v>100</v>
      </c>
      <c r="AY60" s="234">
        <f t="shared" si="29"/>
        <v>54</v>
      </c>
      <c r="AZ60" s="236"/>
      <c r="BA60" s="236"/>
      <c r="BC60" s="234">
        <f t="shared" ca="1" si="27"/>
        <v>54</v>
      </c>
      <c r="BD60" s="288">
        <f t="shared" ca="1" si="30"/>
        <v>54</v>
      </c>
      <c r="BF60" s="240">
        <f t="shared" ca="1" si="31"/>
        <v>0</v>
      </c>
      <c r="BG60" s="240">
        <f t="shared" ca="1" si="31"/>
        <v>0</v>
      </c>
      <c r="BH60" s="240">
        <f t="shared" ca="1" si="31"/>
        <v>0</v>
      </c>
      <c r="BI60" s="240">
        <f t="shared" ca="1" si="31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8"/>
        <v>99</v>
      </c>
      <c r="AW61" s="234">
        <f>COUNTIF( AV$7:AV61, AV61 )</f>
        <v>11</v>
      </c>
      <c r="AX61" s="287">
        <f t="shared" si="22"/>
        <v>100.1</v>
      </c>
      <c r="AY61" s="234">
        <f t="shared" si="29"/>
        <v>55</v>
      </c>
      <c r="AZ61" s="236"/>
      <c r="BA61" s="236"/>
      <c r="BC61" s="234">
        <f t="shared" ca="1" si="27"/>
        <v>55</v>
      </c>
      <c r="BD61" s="288">
        <f t="shared" ca="1" si="30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8"/>
        <v>99</v>
      </c>
      <c r="AW62" s="234">
        <f>COUNTIF( AV$7:AV62, AV62 )</f>
        <v>12</v>
      </c>
      <c r="AX62" s="287">
        <f t="shared" si="22"/>
        <v>100.2</v>
      </c>
      <c r="AY62" s="234">
        <f t="shared" si="29"/>
        <v>56</v>
      </c>
      <c r="AZ62" s="236"/>
      <c r="BA62" s="236"/>
      <c r="BC62" s="234">
        <f t="shared" ca="1" si="27"/>
        <v>56</v>
      </c>
      <c r="BD62" s="288">
        <f t="shared" ca="1" si="30"/>
        <v>56</v>
      </c>
      <c r="BF62" s="240">
        <f t="shared" ca="1" si="31"/>
        <v>0</v>
      </c>
      <c r="BG62" s="240">
        <f t="shared" ca="1" si="31"/>
        <v>0</v>
      </c>
      <c r="BH62" s="240">
        <f t="shared" ca="1" si="31"/>
        <v>0</v>
      </c>
      <c r="BI62" s="240">
        <f t="shared" ca="1" si="31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28"/>
        <v>99</v>
      </c>
      <c r="AW63" s="234">
        <f>COUNTIF( AV$7:AV63, AV63 )</f>
        <v>13</v>
      </c>
      <c r="AX63" s="287">
        <f t="shared" si="22"/>
        <v>100.3</v>
      </c>
      <c r="AY63" s="234">
        <f t="shared" si="29"/>
        <v>57</v>
      </c>
      <c r="AZ63" s="236"/>
      <c r="BA63" s="236"/>
      <c r="BC63" s="234">
        <f t="shared" ca="1" si="27"/>
        <v>57</v>
      </c>
      <c r="BD63" s="288">
        <f t="shared" ca="1" si="30"/>
        <v>57</v>
      </c>
      <c r="BF63" s="240">
        <f t="shared" ca="1" si="31"/>
        <v>0</v>
      </c>
      <c r="BG63" s="240">
        <f t="shared" ca="1" si="31"/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18.844444444444445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18.866666666666667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0C69A9-BAE6-498F-BDDE-3FE106CF61B1}"/>
</file>

<file path=customXml/itemProps2.xml><?xml version="1.0" encoding="utf-8"?>
<ds:datastoreItem xmlns:ds="http://schemas.openxmlformats.org/officeDocument/2006/customXml" ds:itemID="{6582CB85-AB2D-4A88-AE8E-B05EA2C75FD0}"/>
</file>

<file path=customXml/itemProps3.xml><?xml version="1.0" encoding="utf-8"?>
<ds:datastoreItem xmlns:ds="http://schemas.openxmlformats.org/officeDocument/2006/customXml" ds:itemID="{246C76E5-BF75-48CE-A6B5-1CCAC67E65E7}"/>
</file>

<file path=customXml/itemProps4.xml><?xml version="1.0" encoding="utf-8"?>
<ds:datastoreItem xmlns:ds="http://schemas.openxmlformats.org/officeDocument/2006/customXml" ds:itemID="{AD208671-E534-4270-ADA2-92DC490220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4</vt:i4>
      </vt:variant>
    </vt:vector>
  </HeadingPairs>
  <TitlesOfParts>
    <vt:vector size="68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Tax/QFU_Credit/2021_Q1_Credit_Ratings.xlsx</dc:title>
  <dc:creator>Mathew Martin</dc:creator>
  <cp:lastModifiedBy>Zhang, Wenni</cp:lastModifiedBy>
  <cp:lastPrinted>2019-11-25T16:41:41Z</cp:lastPrinted>
  <dcterms:created xsi:type="dcterms:W3CDTF">2005-10-18T14:13:46Z</dcterms:created>
  <dcterms:modified xsi:type="dcterms:W3CDTF">2021-08-16T14:08:08Z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d25fe73d-fcec-4a07-bd5f-0dc3409157cc,35;</vt:lpwstr>
  </property>
  <property fmtid="{D5CDD505-2E9C-101B-9397-08002B2CF9AE}" pid="6" name="Tags">
    <vt:lpwstr/>
  </property>
</Properties>
</file>