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omments4.xml" ContentType="application/vnd.openxmlformats-officedocument.spreadsheetml.comment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9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omments5.xml" ContentType="application/vnd.openxmlformats-officedocument.spreadsheetml.comment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1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omments6.xml" ContentType="application/vnd.openxmlformats-officedocument.spreadsheetml.comments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7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8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3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3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7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3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39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40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41.xml" ContentType="application/vnd.openxmlformats-officedocument.drawing+xml"/>
  <Override PartName="/xl/charts/chart80.xml" ContentType="application/vnd.openxmlformats-officedocument.drawingml.chart+xml"/>
  <Override PartName="/xl/drawings/drawing42.xml" ContentType="application/vnd.openxmlformats-officedocument.drawing+xml"/>
  <Override PartName="/xl/charts/chart81.xml" ContentType="application/vnd.openxmlformats-officedocument.drawingml.chart+xml"/>
  <Override PartName="/xl/drawings/drawing43.xml" ContentType="application/vnd.openxmlformats-officedocument.drawing+xml"/>
  <Override PartName="/xl/charts/chart82.xml" ContentType="application/vnd.openxmlformats-officedocument.drawingml.chart+xml"/>
  <Override PartName="/xl/drawings/drawing44.xml" ContentType="application/vnd.openxmlformats-officedocument.drawing+xml"/>
  <Override PartName="/xl/charts/chart83.xml" ContentType="application/vnd.openxmlformats-officedocument.drawingml.chart+xml"/>
  <Override PartName="/xl/drawings/drawing45.xml" ContentType="application/vnd.openxmlformats-officedocument.drawing+xml"/>
  <Override PartName="/xl/comments7.xml" ContentType="application/vnd.openxmlformats-officedocument.spreadsheetml.comments+xml"/>
  <Override PartName="/xl/charts/chart84.xml" ContentType="application/vnd.openxmlformats-officedocument.drawingml.chart+xml"/>
  <Override PartName="/xl/drawings/drawing46.xml" ContentType="application/vnd.openxmlformats-officedocument.drawing+xml"/>
  <Override PartName="/xl/charts/chart85.xml" ContentType="application/vnd.openxmlformats-officedocument.drawingml.chart+xml"/>
  <Override PartName="/xl/drawings/drawing47.xml" ContentType="application/vnd.openxmlformats-officedocument.drawing+xml"/>
  <Override PartName="/xl/charts/chart86.xml" ContentType="application/vnd.openxmlformats-officedocument.drawingml.chart+xml"/>
  <Override PartName="/xl/drawings/drawing48.xml" ContentType="application/vnd.openxmlformats-officedocument.drawing+xml"/>
  <Override PartName="/xl/charts/chart87.xml" ContentType="application/vnd.openxmlformats-officedocument.drawingml.chart+xml"/>
  <Override PartName="/xl/drawings/drawing49.xml" ContentType="application/vnd.openxmlformats-officedocument.drawing+xml"/>
  <Override PartName="/xl/charts/chart88.xml" ContentType="application/vnd.openxmlformats-officedocument.drawingml.chart+xml"/>
  <Override PartName="/xl/drawings/drawing50.xml" ContentType="application/vnd.openxmlformats-officedocument.drawing+xml"/>
  <Override PartName="/xl/charts/chart89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zhang\Edison Electric Institute\EEI Energy Supply &amp; Finance - Documents\General\Projects\FINREVS\2021 Quarterlies\2021 Q2\Credit Ratings\"/>
    </mc:Choice>
  </mc:AlternateContent>
  <bookViews>
    <workbookView xWindow="0" yWindow="0" windowWidth="23040" windowHeight="8328" tabRatio="873"/>
  </bookViews>
  <sheets>
    <sheet name="II. Upgrades &amp; Downgrades" sheetId="5" r:id="rId1"/>
    <sheet name="III. Total Ratings Actions" sheetId="9" r:id="rId2"/>
    <sheet name="IV. Direction of Rating Action" sheetId="10" r:id="rId3"/>
    <sheet name="V. S&amp;P Rating by Comp. Category" sheetId="7" r:id="rId4"/>
    <sheet name="VI. Credit Ratings Scales" sheetId="6" r:id="rId5"/>
    <sheet name="Credit_2021Q2" sheetId="88" r:id="rId6"/>
    <sheet name="Credit_2021Q1" sheetId="87" r:id="rId7"/>
    <sheet name="Credit_2020Q4" sheetId="85" r:id="rId8"/>
    <sheet name="Credit_2020Q3" sheetId="84" r:id="rId9"/>
    <sheet name="Credit_2020Q2" sheetId="83" r:id="rId10"/>
    <sheet name="Credit_2020Q1" sheetId="81" r:id="rId11"/>
    <sheet name="Credit_2019Q4" sheetId="80" r:id="rId12"/>
    <sheet name="Credit_2019Q3" sheetId="79" r:id="rId13"/>
    <sheet name="Credit_2019Q2" sheetId="76" r:id="rId14"/>
    <sheet name="Credit_2019Q1" sheetId="78" r:id="rId15"/>
    <sheet name="Credit_2018Q4" sheetId="75" r:id="rId16"/>
    <sheet name="Credit_2018Q3" sheetId="74" r:id="rId17"/>
    <sheet name="Credit_2018Q2" sheetId="73" r:id="rId18"/>
    <sheet name="Credit_2018Q1" sheetId="71" r:id="rId19"/>
    <sheet name="Credit_2017Q4" sheetId="70" r:id="rId20"/>
    <sheet name="Credit_2017Q3" sheetId="69" r:id="rId21"/>
    <sheet name="Credit_2017Q2" sheetId="68" r:id="rId22"/>
    <sheet name="Credit_2017Q1" sheetId="66" r:id="rId23"/>
    <sheet name="Credit_2016Q4" sheetId="65" r:id="rId24"/>
    <sheet name="Credit_2016Q3" sheetId="64" r:id="rId25"/>
    <sheet name="Credit_2016Q2" sheetId="63" r:id="rId26"/>
    <sheet name="Credit_2016Q1" sheetId="61" r:id="rId27"/>
    <sheet name="Credit_2015Q4" sheetId="60" r:id="rId28"/>
    <sheet name="Credit_2015Q3" sheetId="58" r:id="rId29"/>
    <sheet name="Credit_2015Q2" sheetId="57" r:id="rId30"/>
    <sheet name="Credit_2015Q1" sheetId="56" r:id="rId31"/>
    <sheet name="Credit_2014Q4" sheetId="55" r:id="rId32"/>
    <sheet name="Credit_2014Q3" sheetId="54" r:id="rId33"/>
    <sheet name="Credit_2014Q2" sheetId="52" r:id="rId34"/>
    <sheet name="Credit_2014Q1" sheetId="51" r:id="rId35"/>
    <sheet name="Credit_2013Q4" sheetId="50" r:id="rId36"/>
    <sheet name="Credit_2013Q3" sheetId="49" r:id="rId37"/>
    <sheet name="Credit_2013Q2" sheetId="43" r:id="rId38"/>
    <sheet name="Credit_2013Q1" sheetId="40" r:id="rId39"/>
    <sheet name="Credit_2012Q4" sheetId="34" r:id="rId40"/>
    <sheet name="Credit_2012Q3" sheetId="45" r:id="rId41"/>
    <sheet name="Credit_2012Q2" sheetId="46" r:id="rId42"/>
    <sheet name="Credit_2012Q1" sheetId="47" r:id="rId43"/>
    <sheet name="Credit_2011Q4" sheetId="28" r:id="rId44"/>
    <sheet name="Credit_2011Q3" sheetId="27" r:id="rId45"/>
    <sheet name="Credit_2011Q2" sheetId="26" r:id="rId46"/>
    <sheet name="Credit_2011Q1" sheetId="25" r:id="rId47"/>
    <sheet name="Credit_2010Q4" sheetId="24" r:id="rId48"/>
    <sheet name="Credit_2009Q4" sheetId="20" r:id="rId49"/>
    <sheet name="Credit_2008Q4" sheetId="16" r:id="rId50"/>
    <sheet name="Credit_2007Q4" sheetId="17" r:id="rId51"/>
    <sheet name="Credit_2006Q4" sheetId="11" r:id="rId52"/>
    <sheet name="Credit_2001Q4" sheetId="8" r:id="rId53"/>
    <sheet name="Reg_Percent_2020" sheetId="86" r:id="rId54"/>
    <sheet name="Reg_Percent_2019" sheetId="82" r:id="rId55"/>
    <sheet name="Reg_Percent_2018" sheetId="77" r:id="rId56"/>
    <sheet name="Reg_Percent_2017" sheetId="72" r:id="rId57"/>
    <sheet name="Reg_Percent_2016" sheetId="67" r:id="rId58"/>
    <sheet name="Reg_Percent_2015" sheetId="62" r:id="rId59"/>
    <sheet name="Reg_Percent_2014" sheetId="59" r:id="rId60"/>
    <sheet name="Reg_Percent_2013" sheetId="53" r:id="rId61"/>
    <sheet name="Reg_Percent_2012" sheetId="44" r:id="rId62"/>
    <sheet name="Reg_Percent_2011" sheetId="38" r:id="rId63"/>
    <sheet name="Reg_Percent_2010" sheetId="48" r:id="rId64"/>
    <sheet name="Scale" sheetId="41" r:id="rId65"/>
  </sheets>
  <externalReferences>
    <externalReference r:id="rId66"/>
    <externalReference r:id="rId67"/>
    <externalReference r:id="rId68"/>
  </externalReferences>
  <definedNames>
    <definedName name="Format_Date">[1]Settings!$C$11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>[1]Settings!$C$5</definedName>
    <definedName name="Label_Date_EOP_current">[1]Settings!$C$7</definedName>
    <definedName name="Label_Date_EOP_last">[1]Settings!$C$9</definedName>
    <definedName name="rating_scale_Fitch">Scale!$M$5:$M$30</definedName>
    <definedName name="rating_scale_Moody">Scale!$D$9:$D$29</definedName>
    <definedName name="rating_scale_SP">Scale!$I$5:$I$30</definedName>
    <definedName name="rating_scale_SP_invest">Scale!$I$9:$I$30</definedName>
    <definedName name="Sept03SharesOut">'[2]Shareholder Trends'!$G$1637</definedName>
    <definedName name="Sept04SharesOut">'[2]Shareholder Trends'!$G$746</definedName>
    <definedName name="Settings_As_Of">[3]Settings!$C$42</definedName>
    <definedName name="Settings_End_Date">[3]Settings!$C$44</definedName>
    <definedName name="Settings_Sheet_Toggle">[3]Settings!$C$5:$C$16</definedName>
    <definedName name="Settings_Sheet_Toggle_Extreme">[3]Settings!$C$20:$C$31</definedName>
  </definedNames>
  <calcPr calcId="162913" calcMode="manual" calcCompleted="0" calcOnSave="0"/>
</workbook>
</file>

<file path=xl/calcChain.xml><?xml version="1.0" encoding="utf-8"?>
<calcChain xmlns="http://schemas.openxmlformats.org/spreadsheetml/2006/main">
  <c r="C68" i="88" l="1"/>
  <c r="B68" i="88" s="1"/>
  <c r="AH67" i="88"/>
  <c r="AG67" i="88"/>
  <c r="AF67" i="88"/>
  <c r="AH66" i="88"/>
  <c r="AG66" i="88"/>
  <c r="AF66" i="88"/>
  <c r="AH65" i="88"/>
  <c r="AG65" i="88"/>
  <c r="AF65" i="88"/>
  <c r="AH64" i="88"/>
  <c r="AG64" i="88"/>
  <c r="AF64" i="88"/>
  <c r="BI63" i="88"/>
  <c r="BH63" i="88"/>
  <c r="BG63" i="88"/>
  <c r="BF63" i="88"/>
  <c r="AV63" i="88"/>
  <c r="AH63" i="88"/>
  <c r="AG63" i="88"/>
  <c r="AF63" i="88"/>
  <c r="AV62" i="88"/>
  <c r="AH62" i="88"/>
  <c r="AG62" i="88"/>
  <c r="AF62" i="88"/>
  <c r="G62" i="88"/>
  <c r="AV61" i="88"/>
  <c r="AV60" i="88"/>
  <c r="AH60" i="88"/>
  <c r="AG60" i="88"/>
  <c r="AF60" i="88"/>
  <c r="AF61" i="88" s="1"/>
  <c r="G60" i="88"/>
  <c r="E60" i="88" s="1"/>
  <c r="AV59" i="88"/>
  <c r="AH59" i="88"/>
  <c r="AG59" i="88"/>
  <c r="AF59" i="88"/>
  <c r="G59" i="88"/>
  <c r="E59" i="88" s="1"/>
  <c r="AV58" i="88"/>
  <c r="AH58" i="88"/>
  <c r="AG58" i="88"/>
  <c r="AF58" i="88"/>
  <c r="G58" i="88"/>
  <c r="AV57" i="88"/>
  <c r="AH57" i="88"/>
  <c r="AG57" i="88"/>
  <c r="AF57" i="88"/>
  <c r="G57" i="88"/>
  <c r="AV56" i="88"/>
  <c r="AH56" i="88"/>
  <c r="AG56" i="88"/>
  <c r="AF56" i="88"/>
  <c r="G56" i="88"/>
  <c r="AV55" i="88"/>
  <c r="AH55" i="88"/>
  <c r="AG55" i="88"/>
  <c r="AF55" i="88"/>
  <c r="G55" i="88"/>
  <c r="AV54" i="88"/>
  <c r="AH54" i="88"/>
  <c r="AG54" i="88"/>
  <c r="AF54" i="88"/>
  <c r="G54" i="88"/>
  <c r="AV53" i="88"/>
  <c r="AH53" i="88"/>
  <c r="AG53" i="88"/>
  <c r="AF53" i="88"/>
  <c r="G53" i="88"/>
  <c r="AV52" i="88"/>
  <c r="AH52" i="88"/>
  <c r="AG52" i="88"/>
  <c r="AF52" i="88"/>
  <c r="AV51" i="88"/>
  <c r="AH51" i="88"/>
  <c r="AG51" i="88"/>
  <c r="AF51" i="88"/>
  <c r="AV50" i="88"/>
  <c r="AH50" i="88"/>
  <c r="AG50" i="88"/>
  <c r="AF50" i="88"/>
  <c r="AV49" i="88"/>
  <c r="AV48" i="88"/>
  <c r="AV47" i="88"/>
  <c r="AV46" i="88"/>
  <c r="AV45" i="88"/>
  <c r="AV44" i="88"/>
  <c r="AV43" i="88"/>
  <c r="AV42" i="88"/>
  <c r="AV41" i="88"/>
  <c r="AV40" i="88"/>
  <c r="AV39" i="88"/>
  <c r="AV38" i="88"/>
  <c r="AV37" i="88"/>
  <c r="AV36" i="88"/>
  <c r="AV35" i="88"/>
  <c r="AV34" i="88"/>
  <c r="AV33" i="88"/>
  <c r="AV32" i="88"/>
  <c r="AV31" i="88"/>
  <c r="AV30" i="88"/>
  <c r="AV29" i="88"/>
  <c r="AV28" i="88"/>
  <c r="AV27" i="88"/>
  <c r="AV26" i="88"/>
  <c r="AV25" i="88"/>
  <c r="AV24" i="88"/>
  <c r="AV23" i="88"/>
  <c r="AV22" i="88"/>
  <c r="AV21" i="88"/>
  <c r="AV20" i="88"/>
  <c r="AV19" i="88"/>
  <c r="AV18" i="88"/>
  <c r="AV17" i="88"/>
  <c r="AV16" i="88"/>
  <c r="L16" i="88" a="1"/>
  <c r="L16" i="88" s="1"/>
  <c r="AV15" i="88"/>
  <c r="AV14" i="88"/>
  <c r="AV13" i="88"/>
  <c r="L13" i="88"/>
  <c r="AV12" i="88"/>
  <c r="L12" i="88"/>
  <c r="AV11" i="88"/>
  <c r="L11" i="88"/>
  <c r="AV10" i="88"/>
  <c r="L10" i="88"/>
  <c r="AV9" i="88"/>
  <c r="L9" i="88"/>
  <c r="AV8" i="88"/>
  <c r="L8" i="88"/>
  <c r="BC7" i="88"/>
  <c r="BC8" i="88" s="1"/>
  <c r="AV7" i="88"/>
  <c r="AF7" i="88"/>
  <c r="AF8" i="88" s="1"/>
  <c r="AF9" i="88" s="1"/>
  <c r="AF10" i="88" s="1"/>
  <c r="AF11" i="88" s="1"/>
  <c r="AF12" i="88" s="1"/>
  <c r="AF13" i="88" s="1"/>
  <c r="AF14" i="88" s="1"/>
  <c r="AF15" i="88" s="1"/>
  <c r="AF16" i="88" s="1"/>
  <c r="AF17" i="88" s="1"/>
  <c r="AF18" i="88" s="1"/>
  <c r="AF19" i="88" s="1"/>
  <c r="AF20" i="88" s="1"/>
  <c r="AF21" i="88" s="1"/>
  <c r="AF22" i="88" s="1"/>
  <c r="AF23" i="88" s="1"/>
  <c r="AF24" i="88" s="1"/>
  <c r="AF25" i="88" s="1"/>
  <c r="AF26" i="88" s="1"/>
  <c r="AF27" i="88" s="1"/>
  <c r="AF28" i="88" s="1"/>
  <c r="AF29" i="88" s="1"/>
  <c r="AF30" i="88" s="1"/>
  <c r="AF31" i="88" s="1"/>
  <c r="AF32" i="88" s="1"/>
  <c r="AF33" i="88" s="1"/>
  <c r="AF34" i="88" s="1"/>
  <c r="AF35" i="88" s="1"/>
  <c r="AF36" i="88" s="1"/>
  <c r="AF37" i="88" s="1"/>
  <c r="AF38" i="88" s="1"/>
  <c r="AF39" i="88" s="1"/>
  <c r="AF40" i="88" s="1"/>
  <c r="AF41" i="88" s="1"/>
  <c r="AF42" i="88" s="1"/>
  <c r="AF43" i="88" s="1"/>
  <c r="AF44" i="88" s="1"/>
  <c r="AF45" i="88" s="1"/>
  <c r="AF46" i="88" s="1"/>
  <c r="AF47" i="88" s="1"/>
  <c r="AF48" i="88" s="1"/>
  <c r="AF49" i="88" s="1"/>
  <c r="AL4" i="88"/>
  <c r="AL2" i="88" s="1"/>
  <c r="AK4" i="88"/>
  <c r="AK2" i="88" s="1"/>
  <c r="AJ4" i="88"/>
  <c r="AJ2" i="88" s="1"/>
  <c r="G3" i="88"/>
  <c r="E2" i="88"/>
  <c r="E3" i="88" s="1"/>
  <c r="A1" i="88"/>
  <c r="G20" i="88"/>
  <c r="G27" i="88"/>
  <c r="E6" i="88"/>
  <c r="G7" i="88"/>
  <c r="AJ11" i="88"/>
  <c r="AW9" i="88" l="1"/>
  <c r="AX9" i="88" s="1"/>
  <c r="AW58" i="88"/>
  <c r="AX58" i="88" s="1"/>
  <c r="AW56" i="88"/>
  <c r="AW54" i="88"/>
  <c r="AX54" i="88" s="1"/>
  <c r="AW52" i="88"/>
  <c r="AX52" i="88" s="1"/>
  <c r="AW60" i="88"/>
  <c r="AW57" i="88"/>
  <c r="AW55" i="88"/>
  <c r="AX55" i="88" s="1"/>
  <c r="AW50" i="88"/>
  <c r="AX50" i="88" s="1"/>
  <c r="AW44" i="88"/>
  <c r="AX44" i="88" s="1"/>
  <c r="AW53" i="88"/>
  <c r="AX53" i="88" s="1"/>
  <c r="AW48" i="88"/>
  <c r="AX48" i="88" s="1"/>
  <c r="AW37" i="88"/>
  <c r="AX37" i="88" s="1"/>
  <c r="AW29" i="88"/>
  <c r="AX29" i="88" s="1"/>
  <c r="AW23" i="88"/>
  <c r="AX23" i="88" s="1"/>
  <c r="AW19" i="88"/>
  <c r="AX19" i="88" s="1"/>
  <c r="AW33" i="88"/>
  <c r="AX33" i="88" s="1"/>
  <c r="AW25" i="88"/>
  <c r="AW17" i="88"/>
  <c r="AX17" i="88" s="1"/>
  <c r="AW13" i="88"/>
  <c r="AX13" i="88" s="1"/>
  <c r="AW12" i="88"/>
  <c r="AX12" i="88" s="1"/>
  <c r="AW11" i="88"/>
  <c r="AX11" i="88" s="1"/>
  <c r="AW7" i="88"/>
  <c r="AX7" i="88" s="1"/>
  <c r="AW41" i="88"/>
  <c r="AX41" i="88" s="1"/>
  <c r="AW21" i="88"/>
  <c r="AX21" i="88" s="1"/>
  <c r="L14" i="88"/>
  <c r="M9" i="88" s="1"/>
  <c r="AW8" i="88"/>
  <c r="AX8" i="88" s="1"/>
  <c r="BC9" i="88"/>
  <c r="M11" i="88"/>
  <c r="AW14" i="88"/>
  <c r="AX14" i="88" s="1"/>
  <c r="AW22" i="88"/>
  <c r="AX22" i="88" s="1"/>
  <c r="AX25" i="88"/>
  <c r="AW36" i="88"/>
  <c r="AX36" i="88" s="1"/>
  <c r="AW10" i="88"/>
  <c r="AX10" i="88" s="1"/>
  <c r="AW16" i="88"/>
  <c r="AX16" i="88" s="1"/>
  <c r="AW24" i="88"/>
  <c r="AX24" i="88" s="1"/>
  <c r="AW15" i="88"/>
  <c r="AX15" i="88" s="1"/>
  <c r="AW20" i="88"/>
  <c r="AX20" i="88" s="1"/>
  <c r="AW26" i="88"/>
  <c r="AX26" i="88" s="1"/>
  <c r="AW28" i="88"/>
  <c r="AX28" i="88" s="1"/>
  <c r="AW42" i="88"/>
  <c r="AX42" i="88" s="1"/>
  <c r="AW18" i="88"/>
  <c r="AX18" i="88" s="1"/>
  <c r="AW43" i="88"/>
  <c r="AX43" i="88" s="1"/>
  <c r="AW34" i="88"/>
  <c r="AX34" i="88" s="1"/>
  <c r="AW45" i="88"/>
  <c r="AX45" i="88" s="1"/>
  <c r="AW32" i="88"/>
  <c r="AX32" i="88" s="1"/>
  <c r="AW40" i="88"/>
  <c r="AX40" i="88" s="1"/>
  <c r="AW27" i="88"/>
  <c r="AX27" i="88" s="1"/>
  <c r="AW30" i="88"/>
  <c r="AX30" i="88" s="1"/>
  <c r="AW38" i="88"/>
  <c r="AX38" i="88" s="1"/>
  <c r="AW51" i="88"/>
  <c r="AX51" i="88" s="1"/>
  <c r="AX56" i="88"/>
  <c r="AW31" i="88"/>
  <c r="AX31" i="88" s="1"/>
  <c r="AW35" i="88"/>
  <c r="AX35" i="88" s="1"/>
  <c r="AW39" i="88"/>
  <c r="AX39" i="88" s="1"/>
  <c r="AW49" i="88"/>
  <c r="AX49" i="88" s="1"/>
  <c r="AX57" i="88"/>
  <c r="AX60" i="88"/>
  <c r="AW47" i="88"/>
  <c r="AX47" i="88" s="1"/>
  <c r="AW61" i="88"/>
  <c r="AX61" i="88" s="1"/>
  <c r="AW59" i="88"/>
  <c r="AX59" i="88" s="1"/>
  <c r="AW62" i="88"/>
  <c r="AX62" i="88" s="1"/>
  <c r="AW46" i="88"/>
  <c r="AX46" i="88" s="1"/>
  <c r="AW63" i="88"/>
  <c r="AX63" i="88" s="1"/>
  <c r="CF36" i="7"/>
  <c r="CF35" i="7"/>
  <c r="CF34" i="7"/>
  <c r="CF33" i="7"/>
  <c r="CF32" i="7"/>
  <c r="CF31" i="7"/>
  <c r="CF26" i="7"/>
  <c r="CF25" i="7"/>
  <c r="CF24" i="7"/>
  <c r="CF23" i="7"/>
  <c r="CF22" i="7"/>
  <c r="CF21" i="7"/>
  <c r="CF16" i="7"/>
  <c r="CF15" i="7"/>
  <c r="CF14" i="7"/>
  <c r="CF13" i="7"/>
  <c r="CF12" i="7"/>
  <c r="CF11" i="7"/>
  <c r="CF7" i="7"/>
  <c r="AJ20" i="88"/>
  <c r="AJ7" i="88"/>
  <c r="G48" i="88"/>
  <c r="G35" i="88"/>
  <c r="AJ60" i="88"/>
  <c r="AJ66" i="88"/>
  <c r="AJ31" i="88"/>
  <c r="G8" i="88"/>
  <c r="G30" i="88"/>
  <c r="AJ57" i="88"/>
  <c r="AJ62" i="88"/>
  <c r="AJ46" i="88"/>
  <c r="G9" i="88"/>
  <c r="G39" i="88"/>
  <c r="AJ63" i="88"/>
  <c r="AJ32" i="88"/>
  <c r="G47" i="88"/>
  <c r="AJ55" i="88"/>
  <c r="AJ59" i="88"/>
  <c r="AJ36" i="88"/>
  <c r="G10" i="88"/>
  <c r="G49" i="88"/>
  <c r="G28" i="88"/>
  <c r="AJ29" i="88"/>
  <c r="AJ16" i="88"/>
  <c r="AJ22" i="88"/>
  <c r="AJ53" i="88"/>
  <c r="AJ54" i="88"/>
  <c r="AJ39" i="88"/>
  <c r="G21" i="88"/>
  <c r="AJ19" i="88"/>
  <c r="AJ12" i="88"/>
  <c r="AJ10" i="88"/>
  <c r="G41" i="88"/>
  <c r="G17" i="88"/>
  <c r="AJ50" i="88"/>
  <c r="AJ41" i="88"/>
  <c r="AJ25" i="88"/>
  <c r="G12" i="88"/>
  <c r="G44" i="88"/>
  <c r="G31" i="88"/>
  <c r="AJ48" i="88"/>
  <c r="AJ37" i="88"/>
  <c r="AJ21" i="88"/>
  <c r="G13" i="88"/>
  <c r="G23" i="88"/>
  <c r="AJ43" i="88"/>
  <c r="G11" i="88"/>
  <c r="G61" i="88"/>
  <c r="G25" i="88"/>
  <c r="AJ44" i="88"/>
  <c r="AJ33" i="88"/>
  <c r="AJ17" i="88"/>
  <c r="G14" i="88"/>
  <c r="G29" i="88"/>
  <c r="AJ67" i="88"/>
  <c r="AJ35" i="88"/>
  <c r="AJ40" i="88"/>
  <c r="AJ64" i="88"/>
  <c r="AJ9" i="88"/>
  <c r="E7" i="88"/>
  <c r="G34" i="88"/>
  <c r="G19" i="88"/>
  <c r="AJ45" i="88"/>
  <c r="G15" i="88"/>
  <c r="G45" i="88"/>
  <c r="AJ56" i="88"/>
  <c r="AJ26" i="88"/>
  <c r="AJ27" i="88"/>
  <c r="G18" i="88"/>
  <c r="G32" i="88"/>
  <c r="AL11" i="88"/>
  <c r="AJ14" i="88"/>
  <c r="AJ8" i="88"/>
  <c r="G46" i="88"/>
  <c r="G26" i="88"/>
  <c r="AJ61" i="88"/>
  <c r="AJ47" i="88"/>
  <c r="AJ18" i="88"/>
  <c r="G16" i="88"/>
  <c r="E20" i="88"/>
  <c r="G37" i="88"/>
  <c r="G43" i="88"/>
  <c r="AJ49" i="88"/>
  <c r="AJ38" i="88"/>
  <c r="AJ51" i="88"/>
  <c r="AJ15" i="88"/>
  <c r="G40" i="88"/>
  <c r="AJ30" i="88"/>
  <c r="G24" i="88"/>
  <c r="E27" i="88"/>
  <c r="G33" i="88"/>
  <c r="G36" i="88"/>
  <c r="AJ65" i="88"/>
  <c r="AJ34" i="88"/>
  <c r="G38" i="88"/>
  <c r="AK11" i="88"/>
  <c r="AJ58" i="88"/>
  <c r="AJ28" i="88"/>
  <c r="G22" i="88"/>
  <c r="AJ42" i="88"/>
  <c r="AJ24" i="88"/>
  <c r="AJ13" i="88"/>
  <c r="G42" i="88"/>
  <c r="AJ23" i="88"/>
  <c r="AJ52" i="88"/>
  <c r="BG15" i="7"/>
  <c r="BG12" i="7"/>
  <c r="BG24" i="7"/>
  <c r="BG13" i="7"/>
  <c r="BG21" i="7"/>
  <c r="BG23" i="7"/>
  <c r="BG22" i="7"/>
  <c r="BG26" i="7"/>
  <c r="BG16" i="7"/>
  <c r="BG11" i="7"/>
  <c r="BG14" i="7"/>
  <c r="BG7" i="7"/>
  <c r="BG25" i="7"/>
  <c r="C77" i="88" l="1"/>
  <c r="Y14" i="88"/>
  <c r="M8" i="88"/>
  <c r="AY62" i="88"/>
  <c r="AY39" i="88"/>
  <c r="AH11" i="88"/>
  <c r="AG11" i="88"/>
  <c r="AL52" i="88"/>
  <c r="AK52" i="88"/>
  <c r="AM52" i="88" s="1"/>
  <c r="AK64" i="88"/>
  <c r="AM64" i="88" s="1"/>
  <c r="AL64" i="88"/>
  <c r="AL67" i="88"/>
  <c r="AK67" i="88"/>
  <c r="AM67" i="88" s="1"/>
  <c r="AL59" i="88"/>
  <c r="AK59" i="88"/>
  <c r="AM59" i="88" s="1"/>
  <c r="AL54" i="88"/>
  <c r="AK54" i="88"/>
  <c r="AM54" i="88" s="1"/>
  <c r="AL65" i="88"/>
  <c r="AK65" i="88"/>
  <c r="AM65" i="88" s="1"/>
  <c r="AL55" i="88"/>
  <c r="AK55" i="88"/>
  <c r="AM55" i="88" s="1"/>
  <c r="AL63" i="88"/>
  <c r="AK63" i="88"/>
  <c r="AM63" i="88" s="1"/>
  <c r="AL53" i="88"/>
  <c r="AK53" i="88"/>
  <c r="AM53" i="88" s="1"/>
  <c r="AL51" i="88"/>
  <c r="AK51" i="88"/>
  <c r="AM51" i="88" s="1"/>
  <c r="AL62" i="88"/>
  <c r="AK62" i="88"/>
  <c r="AM62" i="88" s="1"/>
  <c r="AL56" i="88"/>
  <c r="AK56" i="88"/>
  <c r="AM56" i="88" s="1"/>
  <c r="AL57" i="88"/>
  <c r="AK57" i="88"/>
  <c r="AM57" i="88" s="1"/>
  <c r="AL66" i="88"/>
  <c r="AK66" i="88"/>
  <c r="AM66" i="88" s="1"/>
  <c r="AL58" i="88"/>
  <c r="AK58" i="88"/>
  <c r="AM58" i="88" s="1"/>
  <c r="AL50" i="88"/>
  <c r="AK50" i="88"/>
  <c r="AM50" i="88" s="1"/>
  <c r="AL60" i="88"/>
  <c r="AK60" i="88"/>
  <c r="AM60" i="88" s="1"/>
  <c r="AM11" i="88"/>
  <c r="AY27" i="88"/>
  <c r="AY13" i="88"/>
  <c r="AY35" i="88"/>
  <c r="AY14" i="88"/>
  <c r="AY63" i="88"/>
  <c r="AY28" i="88"/>
  <c r="AY11" i="88"/>
  <c r="AY32" i="88"/>
  <c r="AY59" i="88"/>
  <c r="AY45" i="88"/>
  <c r="AY46" i="88"/>
  <c r="AY26" i="88"/>
  <c r="AY10" i="88"/>
  <c r="AY12" i="88"/>
  <c r="AY9" i="88"/>
  <c r="AY37" i="88"/>
  <c r="AY57" i="88"/>
  <c r="AY43" i="88"/>
  <c r="AY15" i="88"/>
  <c r="AY22" i="88"/>
  <c r="AY8" i="88"/>
  <c r="AY7" i="88"/>
  <c r="AY33" i="88"/>
  <c r="AY49" i="88"/>
  <c r="AY38" i="88"/>
  <c r="AY52" i="88"/>
  <c r="AY48" i="88"/>
  <c r="AY17" i="88"/>
  <c r="AY41" i="88"/>
  <c r="AY19" i="88"/>
  <c r="AY61" i="88"/>
  <c r="AY54" i="88"/>
  <c r="AY18" i="88"/>
  <c r="AY24" i="88"/>
  <c r="AY47" i="88"/>
  <c r="AY56" i="88"/>
  <c r="AY51" i="88"/>
  <c r="AY34" i="88"/>
  <c r="AY20" i="88"/>
  <c r="AY16" i="88"/>
  <c r="AY36" i="88"/>
  <c r="BC10" i="88"/>
  <c r="M14" i="88"/>
  <c r="M13" i="88"/>
  <c r="M12" i="88"/>
  <c r="L5" i="88"/>
  <c r="AY23" i="88"/>
  <c r="M10" i="88"/>
  <c r="AY53" i="88"/>
  <c r="AY60" i="88"/>
  <c r="AY55" i="88"/>
  <c r="AY50" i="88"/>
  <c r="AY30" i="88"/>
  <c r="AY40" i="88"/>
  <c r="AY31" i="88"/>
  <c r="AY21" i="88"/>
  <c r="AY42" i="88"/>
  <c r="AY25" i="88"/>
  <c r="AY29" i="88"/>
  <c r="AY44" i="88"/>
  <c r="AY58" i="88"/>
  <c r="BG17" i="7"/>
  <c r="BH13" i="7" s="1"/>
  <c r="BG27" i="7"/>
  <c r="BH22" i="7" s="1"/>
  <c r="AL8" i="88"/>
  <c r="AL9" i="88"/>
  <c r="AL12" i="88"/>
  <c r="AL20" i="88"/>
  <c r="E32" i="88"/>
  <c r="AL34" i="88"/>
  <c r="AK30" i="88"/>
  <c r="AK46" i="88"/>
  <c r="E15" i="88"/>
  <c r="AL41" i="88"/>
  <c r="E14" i="88"/>
  <c r="E61" i="88"/>
  <c r="AK49" i="88"/>
  <c r="AL61" i="88"/>
  <c r="AL16" i="88"/>
  <c r="AL33" i="88"/>
  <c r="AL13" i="88"/>
  <c r="AK15" i="88"/>
  <c r="AL37" i="88"/>
  <c r="E16" i="88"/>
  <c r="AK41" i="88"/>
  <c r="E25" i="88"/>
  <c r="AL46" i="88"/>
  <c r="E35" i="88"/>
  <c r="E29" i="88"/>
  <c r="AK39" i="88"/>
  <c r="E33" i="88"/>
  <c r="E39" i="88"/>
  <c r="AK42" i="88"/>
  <c r="E37" i="88"/>
  <c r="AL47" i="88"/>
  <c r="AK22" i="88"/>
  <c r="AK29" i="88"/>
  <c r="AK40" i="88"/>
  <c r="AK13" i="88"/>
  <c r="AK24" i="88"/>
  <c r="AL49" i="88"/>
  <c r="AL25" i="88"/>
  <c r="AL36" i="88"/>
  <c r="AK27" i="88"/>
  <c r="AL35" i="88"/>
  <c r="E18" i="88"/>
  <c r="E22" i="88"/>
  <c r="AL24" i="88"/>
  <c r="E8" i="88"/>
  <c r="AK44" i="88"/>
  <c r="AL26" i="88"/>
  <c r="AK18" i="88"/>
  <c r="AK14" i="88"/>
  <c r="AK7" i="88"/>
  <c r="AL32" i="88"/>
  <c r="E30" i="88"/>
  <c r="E49" i="88"/>
  <c r="AK38" i="88"/>
  <c r="E38" i="88"/>
  <c r="E23" i="88"/>
  <c r="E45" i="88"/>
  <c r="E13" i="88"/>
  <c r="AK8" i="88"/>
  <c r="AK9" i="88"/>
  <c r="AK12" i="88"/>
  <c r="AK20" i="88"/>
  <c r="AL22" i="88"/>
  <c r="E10" i="88"/>
  <c r="E47" i="88"/>
  <c r="E40" i="88"/>
  <c r="AL38" i="88"/>
  <c r="AL28" i="88"/>
  <c r="E19" i="88"/>
  <c r="AL40" i="88"/>
  <c r="E11" i="88"/>
  <c r="E44" i="88"/>
  <c r="AL19" i="88"/>
  <c r="AL23" i="88"/>
  <c r="AL44" i="88"/>
  <c r="AK32" i="88"/>
  <c r="AK26" i="88"/>
  <c r="AL48" i="88"/>
  <c r="AK28" i="88"/>
  <c r="E26" i="88"/>
  <c r="AK43" i="88"/>
  <c r="E31" i="88"/>
  <c r="E48" i="88"/>
  <c r="AK16" i="88"/>
  <c r="AK33" i="88"/>
  <c r="E24" i="88"/>
  <c r="AL15" i="88"/>
  <c r="AK37" i="88"/>
  <c r="E12" i="88"/>
  <c r="AK61" i="88"/>
  <c r="AL29" i="88"/>
  <c r="AL14" i="88"/>
  <c r="AK10" i="88"/>
  <c r="AL7" i="88"/>
  <c r="E34" i="88"/>
  <c r="AL18" i="88"/>
  <c r="AL17" i="88"/>
  <c r="AL30" i="88"/>
  <c r="AL21" i="88"/>
  <c r="AK25" i="88"/>
  <c r="E46" i="88"/>
  <c r="AK19" i="88"/>
  <c r="AK23" i="88"/>
  <c r="AL27" i="88"/>
  <c r="AK48" i="88"/>
  <c r="E17" i="88"/>
  <c r="AL10" i="88"/>
  <c r="E21" i="88"/>
  <c r="AK36" i="88"/>
  <c r="E9" i="88"/>
  <c r="AK45" i="88"/>
  <c r="AK34" i="88"/>
  <c r="AK47" i="88"/>
  <c r="AL39" i="88"/>
  <c r="E42" i="88"/>
  <c r="AL42" i="88"/>
  <c r="AL45" i="88"/>
  <c r="E28" i="88"/>
  <c r="AK31" i="88"/>
  <c r="AK35" i="88"/>
  <c r="AK17" i="88"/>
  <c r="E36" i="88"/>
  <c r="AL43" i="88"/>
  <c r="AK21" i="88"/>
  <c r="E43" i="88"/>
  <c r="AL31" i="88"/>
  <c r="E41" i="88"/>
  <c r="BH15" i="7" l="1"/>
  <c r="AH10" i="88"/>
  <c r="AG10" i="88"/>
  <c r="AH7" i="88"/>
  <c r="AG7" i="88"/>
  <c r="AM10" i="88"/>
  <c r="AH14" i="88"/>
  <c r="AG14" i="88"/>
  <c r="AM20" i="88"/>
  <c r="AM12" i="88"/>
  <c r="AM9" i="88"/>
  <c r="AM8" i="88"/>
  <c r="AM7" i="88"/>
  <c r="AM14" i="88"/>
  <c r="AG20" i="88"/>
  <c r="AH20" i="88"/>
  <c r="AG12" i="88"/>
  <c r="AH12" i="88"/>
  <c r="AH9" i="88"/>
  <c r="AG9" i="88"/>
  <c r="AG8" i="88"/>
  <c r="AH8" i="88"/>
  <c r="BD9" i="88"/>
  <c r="BH16" i="7"/>
  <c r="BH17" i="7" s="1"/>
  <c r="BH12" i="7"/>
  <c r="BH11" i="7"/>
  <c r="AH29" i="88"/>
  <c r="AG29" i="88"/>
  <c r="AM22" i="88"/>
  <c r="AM61" i="88"/>
  <c r="AH47" i="88"/>
  <c r="AG47" i="88"/>
  <c r="AG31" i="88"/>
  <c r="AH31" i="88"/>
  <c r="AM18" i="88"/>
  <c r="AM48" i="88"/>
  <c r="AM37" i="88"/>
  <c r="AM42" i="88"/>
  <c r="AM21" i="88"/>
  <c r="AG26" i="88"/>
  <c r="AH26" i="88"/>
  <c r="AH15" i="88"/>
  <c r="AG15" i="88"/>
  <c r="AH43" i="88"/>
  <c r="AG43" i="88"/>
  <c r="AG27" i="88"/>
  <c r="AH27" i="88"/>
  <c r="AM44" i="88"/>
  <c r="AM33" i="88"/>
  <c r="AM39" i="88"/>
  <c r="AM17" i="88"/>
  <c r="AM23" i="88"/>
  <c r="AM16" i="88"/>
  <c r="AM35" i="88"/>
  <c r="AM19" i="88"/>
  <c r="AM31" i="88"/>
  <c r="R13" i="88"/>
  <c r="S13" i="88" s="1"/>
  <c r="O13" i="88"/>
  <c r="U9" i="88"/>
  <c r="V9" i="88" s="1"/>
  <c r="O11" i="88"/>
  <c r="O16" i="88" a="1"/>
  <c r="O16" i="88" s="1"/>
  <c r="R16" i="88" a="1"/>
  <c r="R16" i="88" s="1"/>
  <c r="R12" i="88"/>
  <c r="U12" i="88"/>
  <c r="V12" i="88" s="1"/>
  <c r="O8" i="88"/>
  <c r="O10" i="88"/>
  <c r="R9" i="88"/>
  <c r="U16" i="88" a="1"/>
  <c r="U16" i="88" s="1"/>
  <c r="R11" i="88"/>
  <c r="U11" i="88"/>
  <c r="V11" i="88" s="1"/>
  <c r="U13" i="88"/>
  <c r="V13" i="88" s="1"/>
  <c r="O9" i="88"/>
  <c r="R8" i="88"/>
  <c r="R10" i="88"/>
  <c r="U10" i="88"/>
  <c r="V10" i="88" s="1"/>
  <c r="O12" i="88"/>
  <c r="U8" i="88"/>
  <c r="AG46" i="88"/>
  <c r="AH46" i="88"/>
  <c r="AH24" i="88"/>
  <c r="AG24" i="88"/>
  <c r="AM43" i="88"/>
  <c r="AM41" i="88"/>
  <c r="AG45" i="88"/>
  <c r="AH45" i="88"/>
  <c r="AM25" i="88"/>
  <c r="AM28" i="88"/>
  <c r="AH48" i="88"/>
  <c r="AG48" i="88"/>
  <c r="AH37" i="88"/>
  <c r="AG37" i="88"/>
  <c r="AG42" i="88"/>
  <c r="AH42" i="88"/>
  <c r="AH21" i="88"/>
  <c r="AG21" i="88"/>
  <c r="AM26" i="88"/>
  <c r="AM15" i="88"/>
  <c r="AH30" i="88"/>
  <c r="AG30" i="88"/>
  <c r="AM32" i="88"/>
  <c r="AH13" i="88"/>
  <c r="AG13" i="88"/>
  <c r="AH44" i="88"/>
  <c r="AG44" i="88"/>
  <c r="AH33" i="88"/>
  <c r="AG33" i="88"/>
  <c r="AG39" i="88"/>
  <c r="AH39" i="88"/>
  <c r="AH17" i="88"/>
  <c r="AG17" i="88"/>
  <c r="AG23" i="88"/>
  <c r="AH23" i="88"/>
  <c r="AH16" i="88"/>
  <c r="AG16" i="88"/>
  <c r="AG35" i="88"/>
  <c r="AH35" i="88"/>
  <c r="AG19" i="88"/>
  <c r="AH19" i="88"/>
  <c r="AH61" i="88"/>
  <c r="AG61" i="88"/>
  <c r="AM47" i="88"/>
  <c r="AH18" i="88"/>
  <c r="AG18" i="88"/>
  <c r="AM49" i="88"/>
  <c r="AM38" i="88"/>
  <c r="AM27" i="88"/>
  <c r="AM34" i="88"/>
  <c r="AH36" i="88"/>
  <c r="AG36" i="88"/>
  <c r="AH40" i="88"/>
  <c r="AG40" i="88"/>
  <c r="AH41" i="88"/>
  <c r="AG41" i="88"/>
  <c r="AM45" i="88"/>
  <c r="AH25" i="88"/>
  <c r="AG25" i="88"/>
  <c r="AH28" i="88"/>
  <c r="AG28" i="88"/>
  <c r="AH49" i="88"/>
  <c r="AG49" i="88"/>
  <c r="AH38" i="88"/>
  <c r="AG38" i="88"/>
  <c r="AM46" i="88"/>
  <c r="AM24" i="88"/>
  <c r="AM30" i="88"/>
  <c r="AH32" i="88"/>
  <c r="AG32" i="88"/>
  <c r="AM13" i="88"/>
  <c r="AH34" i="88"/>
  <c r="AG34" i="88"/>
  <c r="AM36" i="88"/>
  <c r="AM40" i="88"/>
  <c r="AM29" i="88"/>
  <c r="AH22" i="88"/>
  <c r="AG22" i="88"/>
  <c r="BG9" i="88"/>
  <c r="BF9" i="88"/>
  <c r="BI9" i="88"/>
  <c r="BH9" i="88"/>
  <c r="BC11" i="88"/>
  <c r="BD10" i="88"/>
  <c r="BD7" i="88"/>
  <c r="BD8" i="88"/>
  <c r="BH25" i="7"/>
  <c r="BH23" i="7"/>
  <c r="BH26" i="7"/>
  <c r="BH21" i="7"/>
  <c r="BH24" i="7"/>
  <c r="BH14" i="7"/>
  <c r="BH27" i="7" l="1"/>
  <c r="AA13" i="88"/>
  <c r="BG7" i="88"/>
  <c r="BI7" i="88"/>
  <c r="BF7" i="88"/>
  <c r="BH7" i="88"/>
  <c r="BH10" i="88"/>
  <c r="BG10" i="88"/>
  <c r="BI10" i="88"/>
  <c r="BF10" i="88"/>
  <c r="R14" i="88"/>
  <c r="O14" i="88"/>
  <c r="P13" i="88" s="1"/>
  <c r="AA8" i="88"/>
  <c r="AA11" i="88"/>
  <c r="AA10" i="88"/>
  <c r="V8" i="88"/>
  <c r="U14" i="88"/>
  <c r="BC12" i="88"/>
  <c r="BD11" i="88"/>
  <c r="AA12" i="88"/>
  <c r="P9" i="88"/>
  <c r="AA9" i="88"/>
  <c r="BG8" i="88"/>
  <c r="BF8" i="88"/>
  <c r="BI8" i="88"/>
  <c r="BH8" i="88"/>
  <c r="W12" i="10"/>
  <c r="W11" i="10"/>
  <c r="W14" i="10" s="1"/>
  <c r="W13" i="10" s="1"/>
  <c r="W14" i="9"/>
  <c r="W13" i="9"/>
  <c r="W12" i="9"/>
  <c r="W11" i="9"/>
  <c r="V14" i="9"/>
  <c r="V13" i="9"/>
  <c r="V12" i="9"/>
  <c r="V11" i="9"/>
  <c r="S14" i="88" l="1"/>
  <c r="R5" i="88"/>
  <c r="V14" i="88"/>
  <c r="U5" i="88"/>
  <c r="P11" i="88"/>
  <c r="P8" i="88"/>
  <c r="S9" i="88"/>
  <c r="S11" i="88"/>
  <c r="BC13" i="88"/>
  <c r="BD12" i="88"/>
  <c r="P14" i="88"/>
  <c r="O5" i="88"/>
  <c r="S12" i="88"/>
  <c r="P12" i="88"/>
  <c r="S10" i="88"/>
  <c r="BH11" i="88"/>
  <c r="BG11" i="88"/>
  <c r="BF11" i="88"/>
  <c r="BI11" i="88"/>
  <c r="P10" i="88"/>
  <c r="AA14" i="88"/>
  <c r="S8" i="88"/>
  <c r="CF62" i="5"/>
  <c r="CE62" i="5"/>
  <c r="CD62" i="5"/>
  <c r="CF61" i="5"/>
  <c r="CF63" i="5" s="1"/>
  <c r="CE61" i="5"/>
  <c r="CE63" i="5" s="1"/>
  <c r="CD61" i="5"/>
  <c r="CD63" i="5" s="1"/>
  <c r="CG57" i="5"/>
  <c r="CF57" i="5"/>
  <c r="CE57" i="5"/>
  <c r="CD57" i="5"/>
  <c r="CG56" i="5"/>
  <c r="CG58" i="5" s="1"/>
  <c r="CF56" i="5"/>
  <c r="CF58" i="5" s="1"/>
  <c r="CE56" i="5"/>
  <c r="CE58" i="5" s="1"/>
  <c r="CD56" i="5"/>
  <c r="CG47" i="5"/>
  <c r="CF47" i="5"/>
  <c r="CE47" i="5"/>
  <c r="CD47" i="5"/>
  <c r="CG46" i="5"/>
  <c r="CG52" i="5" s="1"/>
  <c r="CF46" i="5"/>
  <c r="CF52" i="5" s="1"/>
  <c r="CE46" i="5"/>
  <c r="CE52" i="5" s="1"/>
  <c r="CD46" i="5"/>
  <c r="CD52" i="5" s="1"/>
  <c r="CG45" i="5"/>
  <c r="CF45" i="5"/>
  <c r="CE45" i="5"/>
  <c r="CD45" i="5"/>
  <c r="CG44" i="5"/>
  <c r="CG51" i="5" s="1"/>
  <c r="CF44" i="5"/>
  <c r="CF51" i="5" s="1"/>
  <c r="CF53" i="5" s="1"/>
  <c r="CE44" i="5"/>
  <c r="CE51" i="5" s="1"/>
  <c r="CE53" i="5" s="1"/>
  <c r="CD44" i="5"/>
  <c r="CD51" i="5" s="1"/>
  <c r="CD53" i="5" s="1"/>
  <c r="CG43" i="5"/>
  <c r="CF43" i="5"/>
  <c r="CE43" i="5"/>
  <c r="CD43" i="5"/>
  <c r="CG42" i="5"/>
  <c r="CG50" i="5" s="1"/>
  <c r="CF42" i="5"/>
  <c r="CF50" i="5" s="1"/>
  <c r="CE42" i="5"/>
  <c r="CE50" i="5" s="1"/>
  <c r="CD42" i="5"/>
  <c r="CD50" i="5" s="1"/>
  <c r="C68" i="87"/>
  <c r="B68" i="87" s="1"/>
  <c r="AH67" i="87"/>
  <c r="AG67" i="87"/>
  <c r="AF67" i="87"/>
  <c r="AH66" i="87"/>
  <c r="AG66" i="87"/>
  <c r="AF66" i="87"/>
  <c r="AH65" i="87"/>
  <c r="AG65" i="87"/>
  <c r="AF65" i="87"/>
  <c r="AH64" i="87"/>
  <c r="AG64" i="87"/>
  <c r="AF64" i="87"/>
  <c r="BI63" i="87"/>
  <c r="BH63" i="87"/>
  <c r="BG63" i="87"/>
  <c r="BF63" i="87"/>
  <c r="AV63" i="87"/>
  <c r="AH63" i="87"/>
  <c r="AG63" i="87"/>
  <c r="AF63" i="87"/>
  <c r="AV62" i="87"/>
  <c r="AH62" i="87"/>
  <c r="AG62" i="87"/>
  <c r="AF62" i="87"/>
  <c r="G62" i="87"/>
  <c r="AV61" i="87"/>
  <c r="AV60" i="87"/>
  <c r="AH60" i="87"/>
  <c r="AG60" i="87"/>
  <c r="AF60" i="87"/>
  <c r="AF61" i="87" s="1"/>
  <c r="G60" i="87"/>
  <c r="E60" i="87" s="1"/>
  <c r="AV59" i="87"/>
  <c r="AH59" i="87"/>
  <c r="AG59" i="87"/>
  <c r="AF59" i="87"/>
  <c r="G59" i="87"/>
  <c r="E59" i="87" s="1"/>
  <c r="AV58" i="87"/>
  <c r="AH58" i="87"/>
  <c r="AG58" i="87"/>
  <c r="AF58" i="87"/>
  <c r="G58" i="87"/>
  <c r="AV57" i="87"/>
  <c r="AH57" i="87"/>
  <c r="AG57" i="87"/>
  <c r="AF57" i="87"/>
  <c r="G57" i="87"/>
  <c r="AV56" i="87"/>
  <c r="AH56" i="87"/>
  <c r="AG56" i="87"/>
  <c r="AF56" i="87"/>
  <c r="G56" i="87"/>
  <c r="AV55" i="87"/>
  <c r="AH55" i="87"/>
  <c r="AG55" i="87"/>
  <c r="AF55" i="87"/>
  <c r="G55" i="87"/>
  <c r="AV54" i="87"/>
  <c r="AH54" i="87"/>
  <c r="AG54" i="87"/>
  <c r="AF54" i="87"/>
  <c r="G54" i="87"/>
  <c r="AV53" i="87"/>
  <c r="AH53" i="87"/>
  <c r="AG53" i="87"/>
  <c r="AF53" i="87"/>
  <c r="G53" i="87"/>
  <c r="AV52" i="87"/>
  <c r="AH52" i="87"/>
  <c r="AG52" i="87"/>
  <c r="AF52" i="87"/>
  <c r="AV51" i="87"/>
  <c r="AH51" i="87"/>
  <c r="AG51" i="87"/>
  <c r="AF51" i="87"/>
  <c r="AV50" i="87"/>
  <c r="AH50" i="87"/>
  <c r="AG50" i="87"/>
  <c r="AF50" i="87"/>
  <c r="AV49" i="87"/>
  <c r="AV48" i="87"/>
  <c r="AV47" i="87"/>
  <c r="AV46" i="87"/>
  <c r="AV45" i="87"/>
  <c r="AV44" i="87"/>
  <c r="AV43" i="87"/>
  <c r="AV42" i="87"/>
  <c r="AV41" i="87"/>
  <c r="AV40" i="87"/>
  <c r="AV39" i="87"/>
  <c r="AV38" i="87"/>
  <c r="AV37" i="87"/>
  <c r="AV36" i="87"/>
  <c r="AV35" i="87"/>
  <c r="AV34" i="87"/>
  <c r="AV33" i="87"/>
  <c r="AV32" i="87"/>
  <c r="AV31" i="87"/>
  <c r="AV30" i="87"/>
  <c r="AV29" i="87"/>
  <c r="AV28" i="87"/>
  <c r="AV27" i="87"/>
  <c r="AV26" i="87"/>
  <c r="AV25" i="87"/>
  <c r="AV24" i="87"/>
  <c r="AV23" i="87"/>
  <c r="AV22" i="87"/>
  <c r="AV21" i="87"/>
  <c r="AV20" i="87"/>
  <c r="AV19" i="87"/>
  <c r="AV18" i="87"/>
  <c r="AV17" i="87"/>
  <c r="AV16" i="87"/>
  <c r="L16" i="87" a="1"/>
  <c r="L16" i="87" s="1"/>
  <c r="AV15" i="87"/>
  <c r="AV14" i="87"/>
  <c r="AV13" i="87"/>
  <c r="L13" i="87"/>
  <c r="AV12" i="87"/>
  <c r="L12" i="87"/>
  <c r="AV11" i="87"/>
  <c r="L11" i="87"/>
  <c r="AV10" i="87"/>
  <c r="L10" i="87"/>
  <c r="AV9" i="87"/>
  <c r="L9" i="87"/>
  <c r="AV8" i="87"/>
  <c r="L8" i="87"/>
  <c r="BC7" i="87"/>
  <c r="BC8" i="87" s="1"/>
  <c r="AV7" i="87"/>
  <c r="AF7" i="87"/>
  <c r="AF8" i="87" s="1"/>
  <c r="AF9" i="87" s="1"/>
  <c r="AF10" i="87" s="1"/>
  <c r="AF11" i="87" s="1"/>
  <c r="AF12" i="87" s="1"/>
  <c r="AF13" i="87" s="1"/>
  <c r="AF14" i="87" s="1"/>
  <c r="AF15" i="87" s="1"/>
  <c r="AF16" i="87" s="1"/>
  <c r="AF17" i="87" s="1"/>
  <c r="AF18" i="87" s="1"/>
  <c r="AF19" i="87" s="1"/>
  <c r="AF20" i="87" s="1"/>
  <c r="AF21" i="87" s="1"/>
  <c r="AF22" i="87" s="1"/>
  <c r="AF23" i="87" s="1"/>
  <c r="AF24" i="87" s="1"/>
  <c r="AF25" i="87" s="1"/>
  <c r="AF26" i="87" s="1"/>
  <c r="AF27" i="87" s="1"/>
  <c r="AF28" i="87" s="1"/>
  <c r="AF29" i="87" s="1"/>
  <c r="AF30" i="87" s="1"/>
  <c r="AF31" i="87" s="1"/>
  <c r="AF32" i="87" s="1"/>
  <c r="AF33" i="87" s="1"/>
  <c r="AF34" i="87" s="1"/>
  <c r="AF35" i="87" s="1"/>
  <c r="AF36" i="87" s="1"/>
  <c r="AF37" i="87" s="1"/>
  <c r="AF38" i="87" s="1"/>
  <c r="AF39" i="87" s="1"/>
  <c r="AF40" i="87" s="1"/>
  <c r="AF41" i="87" s="1"/>
  <c r="AF42" i="87" s="1"/>
  <c r="AF43" i="87" s="1"/>
  <c r="AF44" i="87" s="1"/>
  <c r="AF45" i="87" s="1"/>
  <c r="AF46" i="87" s="1"/>
  <c r="AF47" i="87" s="1"/>
  <c r="AF48" i="87" s="1"/>
  <c r="AF49" i="87" s="1"/>
  <c r="AL4" i="87"/>
  <c r="AK4" i="87"/>
  <c r="AK2" i="87" s="1"/>
  <c r="AJ4" i="87"/>
  <c r="AJ2" i="87" s="1"/>
  <c r="G3" i="87"/>
  <c r="AL2" i="87"/>
  <c r="E2" i="87"/>
  <c r="E3" i="87" s="1"/>
  <c r="A1" i="87"/>
  <c r="E6" i="87"/>
  <c r="AJ12" i="87"/>
  <c r="AJ10" i="87"/>
  <c r="AJ8" i="87"/>
  <c r="AJ11" i="87"/>
  <c r="BH12" i="88" l="1"/>
  <c r="BG12" i="88"/>
  <c r="BI12" i="88"/>
  <c r="BF12" i="88"/>
  <c r="BC14" i="88"/>
  <c r="BD13" i="88"/>
  <c r="CG61" i="5"/>
  <c r="CG62" i="5"/>
  <c r="CG53" i="5"/>
  <c r="CD58" i="5"/>
  <c r="AW61" i="87"/>
  <c r="AX61" i="87" s="1"/>
  <c r="AW53" i="87"/>
  <c r="AX53" i="87" s="1"/>
  <c r="AW48" i="87"/>
  <c r="AX48" i="87" s="1"/>
  <c r="AW43" i="87"/>
  <c r="AX43" i="87" s="1"/>
  <c r="AW55" i="87"/>
  <c r="AX55" i="87" s="1"/>
  <c r="AW50" i="87"/>
  <c r="AX50" i="87" s="1"/>
  <c r="AW49" i="87"/>
  <c r="AX49" i="87" s="1"/>
  <c r="AW40" i="87"/>
  <c r="AX40" i="87" s="1"/>
  <c r="AW62" i="87"/>
  <c r="AW57" i="87"/>
  <c r="AX57" i="87" s="1"/>
  <c r="AW59" i="87"/>
  <c r="AW45" i="87"/>
  <c r="AX45" i="87" s="1"/>
  <c r="AW60" i="87"/>
  <c r="AX60" i="87" s="1"/>
  <c r="AW42" i="87"/>
  <c r="AX42" i="87" s="1"/>
  <c r="AW39" i="87"/>
  <c r="AX39" i="87" s="1"/>
  <c r="AW19" i="87"/>
  <c r="AX19" i="87" s="1"/>
  <c r="AW7" i="87"/>
  <c r="AW33" i="87"/>
  <c r="AW25" i="87"/>
  <c r="AW36" i="87"/>
  <c r="AX36" i="87" s="1"/>
  <c r="AW29" i="87"/>
  <c r="AW22" i="87"/>
  <c r="AX22" i="87" s="1"/>
  <c r="AW18" i="87"/>
  <c r="AW15" i="87"/>
  <c r="AX15" i="87" s="1"/>
  <c r="AX7" i="87"/>
  <c r="AW16" i="87"/>
  <c r="AX16" i="87" s="1"/>
  <c r="AX18" i="87"/>
  <c r="AW9" i="87"/>
  <c r="AX9" i="87" s="1"/>
  <c r="AW11" i="87"/>
  <c r="AX11" i="87" s="1"/>
  <c r="L14" i="87"/>
  <c r="M13" i="87" s="1"/>
  <c r="AW8" i="87"/>
  <c r="BC9" i="87"/>
  <c r="AW10" i="87"/>
  <c r="AX10" i="87" s="1"/>
  <c r="AW12" i="87"/>
  <c r="AW13" i="87"/>
  <c r="AX13" i="87" s="1"/>
  <c r="AX14" i="87"/>
  <c r="AX8" i="87"/>
  <c r="AX12" i="87"/>
  <c r="AW14" i="87"/>
  <c r="AW20" i="87"/>
  <c r="AX20" i="87" s="1"/>
  <c r="AW24" i="87"/>
  <c r="AX24" i="87" s="1"/>
  <c r="AW32" i="87"/>
  <c r="AX32" i="87" s="1"/>
  <c r="AW35" i="87"/>
  <c r="AX35" i="87" s="1"/>
  <c r="AW17" i="87"/>
  <c r="AX17" i="87" s="1"/>
  <c r="AW21" i="87"/>
  <c r="AX21" i="87" s="1"/>
  <c r="AX25" i="87"/>
  <c r="AW30" i="87"/>
  <c r="AX30" i="87" s="1"/>
  <c r="AX33" i="87"/>
  <c r="AW38" i="87"/>
  <c r="AX38" i="87" s="1"/>
  <c r="AW23" i="87"/>
  <c r="AX23" i="87" s="1"/>
  <c r="AW28" i="87"/>
  <c r="AX28" i="87" s="1"/>
  <c r="AW26" i="87"/>
  <c r="AX26" i="87" s="1"/>
  <c r="AX29" i="87"/>
  <c r="AW34" i="87"/>
  <c r="AX34" i="87" s="1"/>
  <c r="AW44" i="87"/>
  <c r="AX44" i="87" s="1"/>
  <c r="AW27" i="87"/>
  <c r="AX27" i="87" s="1"/>
  <c r="AW31" i="87"/>
  <c r="AX31" i="87" s="1"/>
  <c r="AW37" i="87"/>
  <c r="AX37" i="87" s="1"/>
  <c r="AW47" i="87"/>
  <c r="AX47" i="87" s="1"/>
  <c r="AW51" i="87"/>
  <c r="AX51" i="87" s="1"/>
  <c r="AX62" i="87"/>
  <c r="AW63" i="87"/>
  <c r="AX63" i="87" s="1"/>
  <c r="AW41" i="87"/>
  <c r="AX41" i="87" s="1"/>
  <c r="AW58" i="87"/>
  <c r="AX58" i="87" s="1"/>
  <c r="AW56" i="87"/>
  <c r="AX56" i="87" s="1"/>
  <c r="AW46" i="87"/>
  <c r="AX46" i="87" s="1"/>
  <c r="AW54" i="87"/>
  <c r="AX54" i="87" s="1"/>
  <c r="AW52" i="87"/>
  <c r="AX52" i="87" s="1"/>
  <c r="AX59" i="87"/>
  <c r="AK11" i="87"/>
  <c r="AK10" i="87"/>
  <c r="G45" i="87"/>
  <c r="G39" i="87"/>
  <c r="G33" i="87"/>
  <c r="G34" i="87"/>
  <c r="G35" i="87"/>
  <c r="G46" i="87"/>
  <c r="G15" i="87"/>
  <c r="G19" i="87"/>
  <c r="G13" i="87"/>
  <c r="G9" i="87"/>
  <c r="G17" i="87"/>
  <c r="AJ66" i="87"/>
  <c r="AJ57" i="87"/>
  <c r="AJ64" i="87"/>
  <c r="AJ63" i="87"/>
  <c r="AJ43" i="87"/>
  <c r="AJ39" i="87"/>
  <c r="AJ47" i="87"/>
  <c r="AJ37" i="87"/>
  <c r="AJ41" i="87"/>
  <c r="AJ38" i="87"/>
  <c r="AJ54" i="87"/>
  <c r="AJ18" i="87"/>
  <c r="AJ23" i="87"/>
  <c r="AJ16" i="87"/>
  <c r="AJ9" i="87"/>
  <c r="AJ67" i="87"/>
  <c r="AJ49" i="87"/>
  <c r="AJ58" i="87"/>
  <c r="AJ40" i="87"/>
  <c r="AJ30" i="87"/>
  <c r="AJ24" i="87"/>
  <c r="AJ28" i="87"/>
  <c r="AL11" i="87"/>
  <c r="AL10" i="87"/>
  <c r="G42" i="87"/>
  <c r="G40" i="87"/>
  <c r="G29" i="87"/>
  <c r="G30" i="87"/>
  <c r="G31" i="87"/>
  <c r="G37" i="87"/>
  <c r="G32" i="87"/>
  <c r="G20" i="87"/>
  <c r="G12" i="87"/>
  <c r="G8" i="87"/>
  <c r="AJ62" i="87"/>
  <c r="AJ55" i="87"/>
  <c r="AJ61" i="87"/>
  <c r="AJ56" i="87"/>
  <c r="AJ42" i="87"/>
  <c r="AJ65" i="87"/>
  <c r="AJ44" i="87"/>
  <c r="AJ33" i="87"/>
  <c r="AJ34" i="87"/>
  <c r="AJ35" i="87"/>
  <c r="AJ32" i="87"/>
  <c r="AJ14" i="87"/>
  <c r="AJ19" i="87"/>
  <c r="AJ21" i="87"/>
  <c r="AK8" i="87"/>
  <c r="AK12" i="87"/>
  <c r="G61" i="87"/>
  <c r="G47" i="87"/>
  <c r="G36" i="87"/>
  <c r="G25" i="87"/>
  <c r="G26" i="87"/>
  <c r="G27" i="87"/>
  <c r="G22" i="87"/>
  <c r="G24" i="87"/>
  <c r="G16" i="87"/>
  <c r="G11" i="87"/>
  <c r="G28" i="87"/>
  <c r="AL8" i="87"/>
  <c r="AL12" i="87"/>
  <c r="G49" i="87"/>
  <c r="G44" i="87"/>
  <c r="G43" i="87"/>
  <c r="G38" i="87"/>
  <c r="G41" i="87"/>
  <c r="G48" i="87"/>
  <c r="G18" i="87"/>
  <c r="G23" i="87"/>
  <c r="G14" i="87"/>
  <c r="G10" i="87"/>
  <c r="G21" i="87"/>
  <c r="AJ7" i="87"/>
  <c r="AJ60" i="87"/>
  <c r="AJ50" i="87"/>
  <c r="AJ45" i="87"/>
  <c r="AJ46" i="87"/>
  <c r="AJ51" i="87"/>
  <c r="AJ52" i="87"/>
  <c r="AJ36" i="87"/>
  <c r="AJ25" i="87"/>
  <c r="AJ26" i="87"/>
  <c r="AJ27" i="87"/>
  <c r="AJ22" i="87"/>
  <c r="AJ13" i="87"/>
  <c r="AJ20" i="87"/>
  <c r="G7" i="87"/>
  <c r="AJ53" i="87"/>
  <c r="AJ48" i="87"/>
  <c r="AJ59" i="87"/>
  <c r="AJ29" i="87"/>
  <c r="AJ31" i="87"/>
  <c r="AJ15" i="87"/>
  <c r="AJ17" i="87"/>
  <c r="CG63" i="5" l="1"/>
  <c r="BH13" i="88"/>
  <c r="BG13" i="88"/>
  <c r="BI13" i="88"/>
  <c r="BF13" i="88"/>
  <c r="BC15" i="88"/>
  <c r="BD14" i="88"/>
  <c r="AY56" i="87"/>
  <c r="AY52" i="87"/>
  <c r="AL59" i="87"/>
  <c r="AK59" i="87"/>
  <c r="AM59" i="87" s="1"/>
  <c r="AL53" i="87"/>
  <c r="AK53" i="87"/>
  <c r="AM53" i="87" s="1"/>
  <c r="AL52" i="87"/>
  <c r="AK52" i="87"/>
  <c r="AM52" i="87" s="1"/>
  <c r="AL51" i="87"/>
  <c r="AK51" i="87"/>
  <c r="AM51" i="87" s="1"/>
  <c r="AK50" i="87"/>
  <c r="AM50" i="87" s="1"/>
  <c r="AL50" i="87"/>
  <c r="AL60" i="87"/>
  <c r="AK60" i="87"/>
  <c r="AM60" i="87" s="1"/>
  <c r="AH12" i="87"/>
  <c r="AG12" i="87"/>
  <c r="AH8" i="87"/>
  <c r="AG8" i="87"/>
  <c r="AM12" i="87"/>
  <c r="AM8" i="87"/>
  <c r="AL65" i="87"/>
  <c r="AK65" i="87"/>
  <c r="AM65" i="87" s="1"/>
  <c r="AL56" i="87"/>
  <c r="AK56" i="87"/>
  <c r="AM56" i="87" s="1"/>
  <c r="AK55" i="87"/>
  <c r="AM55" i="87" s="1"/>
  <c r="AL55" i="87"/>
  <c r="AL62" i="87"/>
  <c r="AK62" i="87"/>
  <c r="AM62" i="87" s="1"/>
  <c r="AH10" i="87"/>
  <c r="AG10" i="87"/>
  <c r="AH11" i="87"/>
  <c r="AG11" i="87"/>
  <c r="AL58" i="87"/>
  <c r="AK58" i="87"/>
  <c r="AM58" i="87" s="1"/>
  <c r="AK67" i="87"/>
  <c r="AM67" i="87" s="1"/>
  <c r="AL67" i="87"/>
  <c r="AL54" i="87"/>
  <c r="AK54" i="87"/>
  <c r="AM54" i="87" s="1"/>
  <c r="AL63" i="87"/>
  <c r="AK63" i="87"/>
  <c r="AM63" i="87" s="1"/>
  <c r="AL64" i="87"/>
  <c r="AK64" i="87"/>
  <c r="AM64" i="87" s="1"/>
  <c r="AL57" i="87"/>
  <c r="AK57" i="87"/>
  <c r="AM57" i="87" s="1"/>
  <c r="AL66" i="87"/>
  <c r="AK66" i="87"/>
  <c r="AM66" i="87" s="1"/>
  <c r="AM10" i="87"/>
  <c r="AM11" i="87"/>
  <c r="AY54" i="87"/>
  <c r="AY21" i="87"/>
  <c r="AY41" i="87"/>
  <c r="AY17" i="87"/>
  <c r="AY9" i="87"/>
  <c r="AY51" i="87"/>
  <c r="AY27" i="87"/>
  <c r="AY35" i="87"/>
  <c r="AY44" i="87"/>
  <c r="AY38" i="87"/>
  <c r="AY32" i="87"/>
  <c r="AY22" i="87"/>
  <c r="AY42" i="87"/>
  <c r="AY47" i="87"/>
  <c r="AY58" i="87"/>
  <c r="AY24" i="87"/>
  <c r="AY10" i="87"/>
  <c r="AY11" i="87"/>
  <c r="AY63" i="87"/>
  <c r="AY28" i="87"/>
  <c r="AY12" i="87"/>
  <c r="M9" i="87"/>
  <c r="AY16" i="87"/>
  <c r="AY50" i="87"/>
  <c r="AY43" i="87"/>
  <c r="AY34" i="87"/>
  <c r="AY25" i="87"/>
  <c r="M12" i="87"/>
  <c r="C77" i="87"/>
  <c r="AY18" i="87"/>
  <c r="AY39" i="87"/>
  <c r="AY49" i="87"/>
  <c r="AY48" i="87"/>
  <c r="AY53" i="87"/>
  <c r="AY29" i="87"/>
  <c r="AY30" i="87"/>
  <c r="AY13" i="87"/>
  <c r="BC10" i="87"/>
  <c r="Y14" i="87"/>
  <c r="M10" i="87"/>
  <c r="AY7" i="87"/>
  <c r="AY60" i="87"/>
  <c r="AY55" i="87"/>
  <c r="AY61" i="87"/>
  <c r="AY31" i="87"/>
  <c r="AY33" i="87"/>
  <c r="AY23" i="87"/>
  <c r="AY14" i="87"/>
  <c r="M14" i="87"/>
  <c r="L5" i="87"/>
  <c r="AY15" i="87"/>
  <c r="AY57" i="87"/>
  <c r="AY59" i="87"/>
  <c r="AY62" i="87"/>
  <c r="AY46" i="87"/>
  <c r="AY37" i="87"/>
  <c r="AY26" i="87"/>
  <c r="AY20" i="87"/>
  <c r="AY8" i="87"/>
  <c r="M8" i="87"/>
  <c r="M11" i="87"/>
  <c r="AY36" i="87"/>
  <c r="AY19" i="87"/>
  <c r="AY45" i="87"/>
  <c r="AY40" i="87"/>
  <c r="AL17" i="87"/>
  <c r="AL31" i="87"/>
  <c r="AK20" i="87"/>
  <c r="AK22" i="87"/>
  <c r="AL26" i="87"/>
  <c r="AK36" i="87"/>
  <c r="AK45" i="87"/>
  <c r="E10" i="87"/>
  <c r="E48" i="87"/>
  <c r="E44" i="87"/>
  <c r="E16" i="87"/>
  <c r="E26" i="87"/>
  <c r="E61" i="87"/>
  <c r="AK21" i="87"/>
  <c r="AK14" i="87"/>
  <c r="AK35" i="87"/>
  <c r="AK33" i="87"/>
  <c r="E12" i="87"/>
  <c r="E31" i="87"/>
  <c r="E42" i="87"/>
  <c r="AK24" i="87"/>
  <c r="AL40" i="87"/>
  <c r="AK49" i="87"/>
  <c r="AL9" i="87"/>
  <c r="AK23" i="87"/>
  <c r="AK41" i="87"/>
  <c r="AK47" i="87"/>
  <c r="AK43" i="87"/>
  <c r="E19" i="87"/>
  <c r="E34" i="87"/>
  <c r="AK48" i="87"/>
  <c r="AL20" i="87"/>
  <c r="AK26" i="87"/>
  <c r="E43" i="87"/>
  <c r="E27" i="87"/>
  <c r="AL14" i="87"/>
  <c r="E8" i="87"/>
  <c r="AK9" i="87"/>
  <c r="AL41" i="87"/>
  <c r="AL43" i="87"/>
  <c r="E13" i="87"/>
  <c r="AK17" i="87"/>
  <c r="AK31" i="87"/>
  <c r="AK13" i="87"/>
  <c r="AL27" i="87"/>
  <c r="AL25" i="87"/>
  <c r="AK46" i="87"/>
  <c r="AK7" i="87"/>
  <c r="E14" i="87"/>
  <c r="E41" i="87"/>
  <c r="E49" i="87"/>
  <c r="E24" i="87"/>
  <c r="E25" i="87"/>
  <c r="AK19" i="87"/>
  <c r="AL32" i="87"/>
  <c r="AK34" i="87"/>
  <c r="AL44" i="87"/>
  <c r="AL42" i="87"/>
  <c r="AK61" i="87"/>
  <c r="E20" i="87"/>
  <c r="E30" i="87"/>
  <c r="AL28" i="87"/>
  <c r="AK30" i="87"/>
  <c r="AL16" i="87"/>
  <c r="AL18" i="87"/>
  <c r="AL38" i="87"/>
  <c r="AK37" i="87"/>
  <c r="AL39" i="87"/>
  <c r="E17" i="87"/>
  <c r="E15" i="87"/>
  <c r="E33" i="87"/>
  <c r="AL15" i="87"/>
  <c r="AL45" i="87"/>
  <c r="E18" i="87"/>
  <c r="E11" i="87"/>
  <c r="AL21" i="87"/>
  <c r="AL35" i="87"/>
  <c r="E37" i="87"/>
  <c r="AL24" i="87"/>
  <c r="AK40" i="87"/>
  <c r="AL23" i="87"/>
  <c r="AL47" i="87"/>
  <c r="E45" i="87"/>
  <c r="AK15" i="87"/>
  <c r="AL29" i="87"/>
  <c r="AL48" i="87"/>
  <c r="E7" i="87"/>
  <c r="AL13" i="87"/>
  <c r="AK27" i="87"/>
  <c r="AK25" i="87"/>
  <c r="AL46" i="87"/>
  <c r="AL7" i="87"/>
  <c r="E23" i="87"/>
  <c r="E38" i="87"/>
  <c r="E28" i="87"/>
  <c r="E22" i="87"/>
  <c r="E36" i="87"/>
  <c r="AL19" i="87"/>
  <c r="AK32" i="87"/>
  <c r="AL34" i="87"/>
  <c r="AK44" i="87"/>
  <c r="AK42" i="87"/>
  <c r="AL61" i="87"/>
  <c r="E32" i="87"/>
  <c r="E29" i="87"/>
  <c r="AK28" i="87"/>
  <c r="AL30" i="87"/>
  <c r="AK16" i="87"/>
  <c r="AK18" i="87"/>
  <c r="AK38" i="87"/>
  <c r="AL37" i="87"/>
  <c r="AK39" i="87"/>
  <c r="E9" i="87"/>
  <c r="E46" i="87"/>
  <c r="E39" i="87"/>
  <c r="AK29" i="87"/>
  <c r="AL22" i="87"/>
  <c r="AL36" i="87"/>
  <c r="E21" i="87"/>
  <c r="E47" i="87"/>
  <c r="AL33" i="87"/>
  <c r="E40" i="87"/>
  <c r="AL49" i="87"/>
  <c r="E35" i="87"/>
  <c r="BG14" i="88" l="1"/>
  <c r="BF14" i="88"/>
  <c r="BH14" i="88"/>
  <c r="BI14" i="88"/>
  <c r="BD15" i="88"/>
  <c r="BC16" i="88"/>
  <c r="AH49" i="87"/>
  <c r="AG49" i="87"/>
  <c r="AH33" i="87"/>
  <c r="AG33" i="87"/>
  <c r="AH36" i="87"/>
  <c r="AG36" i="87"/>
  <c r="AH22" i="87"/>
  <c r="AG22" i="87"/>
  <c r="AM29" i="87"/>
  <c r="AM39" i="87"/>
  <c r="AH37" i="87"/>
  <c r="AG37" i="87"/>
  <c r="AM38" i="87"/>
  <c r="AM18" i="87"/>
  <c r="AM16" i="87"/>
  <c r="AH30" i="87"/>
  <c r="AG30" i="87"/>
  <c r="AM28" i="87"/>
  <c r="AH61" i="87"/>
  <c r="AG61" i="87"/>
  <c r="AM42" i="87"/>
  <c r="AM44" i="87"/>
  <c r="AH34" i="87"/>
  <c r="AG34" i="87"/>
  <c r="AM32" i="87"/>
  <c r="AH19" i="87"/>
  <c r="AG19" i="87"/>
  <c r="AH7" i="87"/>
  <c r="AG7" i="87"/>
  <c r="AH46" i="87"/>
  <c r="AG46" i="87"/>
  <c r="AM25" i="87"/>
  <c r="AM27" i="87"/>
  <c r="AH13" i="87"/>
  <c r="AG13" i="87"/>
  <c r="R16" i="87" a="1"/>
  <c r="R16" i="87" s="1"/>
  <c r="U13" i="87"/>
  <c r="V13" i="87" s="1"/>
  <c r="O12" i="87"/>
  <c r="U11" i="87"/>
  <c r="V11" i="87" s="1"/>
  <c r="O10" i="87"/>
  <c r="U9" i="87"/>
  <c r="V9" i="87" s="1"/>
  <c r="O8" i="87"/>
  <c r="R13" i="87"/>
  <c r="S13" i="87" s="1"/>
  <c r="R9" i="87"/>
  <c r="R10" i="87"/>
  <c r="U16" i="87" a="1"/>
  <c r="U16" i="87" s="1"/>
  <c r="R11" i="87"/>
  <c r="R8" i="87"/>
  <c r="O16" i="87" a="1"/>
  <c r="O16" i="87" s="1"/>
  <c r="O13" i="87"/>
  <c r="U12" i="87"/>
  <c r="V12" i="87" s="1"/>
  <c r="O11" i="87"/>
  <c r="U10" i="87"/>
  <c r="V10" i="87" s="1"/>
  <c r="O9" i="87"/>
  <c r="U8" i="87"/>
  <c r="R12" i="87"/>
  <c r="AH48" i="87"/>
  <c r="AG48" i="87"/>
  <c r="AH29" i="87"/>
  <c r="AG29" i="87"/>
  <c r="AM15" i="87"/>
  <c r="AG47" i="87"/>
  <c r="AH47" i="87"/>
  <c r="AH23" i="87"/>
  <c r="AG23" i="87"/>
  <c r="AM40" i="87"/>
  <c r="AH24" i="87"/>
  <c r="AG24" i="87"/>
  <c r="AG35" i="87"/>
  <c r="AH35" i="87"/>
  <c r="AH21" i="87"/>
  <c r="AG21" i="87"/>
  <c r="AH45" i="87"/>
  <c r="AG45" i="87"/>
  <c r="AH15" i="87"/>
  <c r="AG15" i="87"/>
  <c r="AH39" i="87"/>
  <c r="AG39" i="87"/>
  <c r="AM37" i="87"/>
  <c r="AG38" i="87"/>
  <c r="AH38" i="87"/>
  <c r="AH18" i="87"/>
  <c r="AG18" i="87"/>
  <c r="AG16" i="87"/>
  <c r="AH16" i="87"/>
  <c r="AM30" i="87"/>
  <c r="AH28" i="87"/>
  <c r="AG28" i="87"/>
  <c r="AM61" i="87"/>
  <c r="AH42" i="87"/>
  <c r="AG42" i="87"/>
  <c r="AH44" i="87"/>
  <c r="AG44" i="87"/>
  <c r="AM34" i="87"/>
  <c r="AH32" i="87"/>
  <c r="AG32" i="87"/>
  <c r="AM19" i="87"/>
  <c r="AM7" i="87"/>
  <c r="AM46" i="87"/>
  <c r="AH25" i="87"/>
  <c r="AG25" i="87"/>
  <c r="AG27" i="87"/>
  <c r="AH27" i="87"/>
  <c r="AM13" i="87"/>
  <c r="AM31" i="87"/>
  <c r="AM17" i="87"/>
  <c r="AG43" i="87"/>
  <c r="AH43" i="87"/>
  <c r="AH41" i="87"/>
  <c r="AG41" i="87"/>
  <c r="AM9" i="87"/>
  <c r="AH14" i="87"/>
  <c r="AG14" i="87"/>
  <c r="AM26" i="87"/>
  <c r="AG20" i="87"/>
  <c r="AH20" i="87"/>
  <c r="AM48" i="87"/>
  <c r="AM43" i="87"/>
  <c r="AM47" i="87"/>
  <c r="AM41" i="87"/>
  <c r="AM23" i="87"/>
  <c r="AH9" i="87"/>
  <c r="AG9" i="87"/>
  <c r="AM49" i="87"/>
  <c r="AG40" i="87"/>
  <c r="AH40" i="87"/>
  <c r="AM24" i="87"/>
  <c r="AM33" i="87"/>
  <c r="AM35" i="87"/>
  <c r="AM14" i="87"/>
  <c r="AM21" i="87"/>
  <c r="AM45" i="87"/>
  <c r="AM36" i="87"/>
  <c r="AH26" i="87"/>
  <c r="AG26" i="87"/>
  <c r="AM22" i="87"/>
  <c r="AM20" i="87"/>
  <c r="AG31" i="87"/>
  <c r="AH31" i="87"/>
  <c r="AH17" i="87"/>
  <c r="AG17" i="87"/>
  <c r="BD7" i="87"/>
  <c r="BD8" i="87"/>
  <c r="BD9" i="87"/>
  <c r="BD10" i="87"/>
  <c r="BC11" i="87"/>
  <c r="BC17" i="88" l="1"/>
  <c r="BD16" i="88"/>
  <c r="BI15" i="88"/>
  <c r="BG15" i="88"/>
  <c r="BF15" i="88"/>
  <c r="BH15" i="88"/>
  <c r="AA11" i="87"/>
  <c r="AA10" i="87"/>
  <c r="BI8" i="87"/>
  <c r="BG8" i="87"/>
  <c r="BH8" i="87"/>
  <c r="BF8" i="87"/>
  <c r="V8" i="87"/>
  <c r="U14" i="87"/>
  <c r="BI9" i="87"/>
  <c r="BG9" i="87"/>
  <c r="BF9" i="87"/>
  <c r="BH9" i="87"/>
  <c r="R14" i="87"/>
  <c r="S11" i="87" s="1"/>
  <c r="BI7" i="87"/>
  <c r="BG7" i="87"/>
  <c r="BF7" i="87"/>
  <c r="BH7" i="87"/>
  <c r="AA9" i="87"/>
  <c r="AA13" i="87"/>
  <c r="O14" i="87"/>
  <c r="AA8" i="87"/>
  <c r="AA12" i="87"/>
  <c r="S9" i="87"/>
  <c r="BD11" i="87"/>
  <c r="BC12" i="87"/>
  <c r="BI10" i="87"/>
  <c r="BG10" i="87"/>
  <c r="BH10" i="87"/>
  <c r="BF10" i="87"/>
  <c r="S10" i="87"/>
  <c r="BG16" i="88" l="1"/>
  <c r="BF16" i="88"/>
  <c r="BI16" i="88"/>
  <c r="BH16" i="88"/>
  <c r="BC18" i="88"/>
  <c r="BD17" i="88"/>
  <c r="S12" i="87"/>
  <c r="P14" i="87"/>
  <c r="O5" i="87"/>
  <c r="P8" i="87"/>
  <c r="P9" i="87"/>
  <c r="P10" i="87"/>
  <c r="BD12" i="87"/>
  <c r="BC13" i="87"/>
  <c r="P12" i="87"/>
  <c r="P13" i="87"/>
  <c r="S14" i="87"/>
  <c r="R5" i="87"/>
  <c r="U5" i="87"/>
  <c r="V14" i="87"/>
  <c r="BI11" i="87"/>
  <c r="BG11" i="87"/>
  <c r="BF11" i="87"/>
  <c r="BH11" i="87"/>
  <c r="AA14" i="87"/>
  <c r="S8" i="87"/>
  <c r="P11" i="87"/>
  <c r="BH17" i="88" l="1"/>
  <c r="BG17" i="88"/>
  <c r="BF17" i="88"/>
  <c r="BI17" i="88"/>
  <c r="BD18" i="88"/>
  <c r="BC19" i="88"/>
  <c r="BC14" i="87"/>
  <c r="BD13" i="87"/>
  <c r="BI12" i="87"/>
  <c r="BG12" i="87"/>
  <c r="BH12" i="87"/>
  <c r="BF12" i="87"/>
  <c r="BD19" i="88" l="1"/>
  <c r="BC20" i="88"/>
  <c r="BI18" i="88"/>
  <c r="BH18" i="88"/>
  <c r="BG18" i="88"/>
  <c r="BF18" i="88"/>
  <c r="BI13" i="87"/>
  <c r="BH13" i="87"/>
  <c r="BG13" i="87"/>
  <c r="BF13" i="87"/>
  <c r="BC15" i="87"/>
  <c r="BD14" i="87"/>
  <c r="BC21" i="88" l="1"/>
  <c r="BD20" i="88"/>
  <c r="BF19" i="88"/>
  <c r="BI19" i="88"/>
  <c r="BH19" i="88"/>
  <c r="BG19" i="88"/>
  <c r="BH14" i="87"/>
  <c r="BG14" i="87"/>
  <c r="BF14" i="87"/>
  <c r="BI14" i="87"/>
  <c r="BD15" i="87"/>
  <c r="BC16" i="87"/>
  <c r="BG20" i="88" l="1"/>
  <c r="BF20" i="88"/>
  <c r="BI20" i="88"/>
  <c r="BH20" i="88"/>
  <c r="BC22" i="88"/>
  <c r="BD21" i="88"/>
  <c r="BD16" i="87"/>
  <c r="BC17" i="87"/>
  <c r="BI15" i="87"/>
  <c r="BH15" i="87"/>
  <c r="BG15" i="87"/>
  <c r="BF15" i="87"/>
  <c r="BH21" i="88" l="1"/>
  <c r="BG21" i="88"/>
  <c r="BF21" i="88"/>
  <c r="BI21" i="88"/>
  <c r="BD22" i="88"/>
  <c r="BC23" i="88"/>
  <c r="BC18" i="87"/>
  <c r="BD17" i="87"/>
  <c r="BF16" i="87"/>
  <c r="BI16" i="87"/>
  <c r="BH16" i="87"/>
  <c r="BG16" i="87"/>
  <c r="BD23" i="88" l="1"/>
  <c r="BC24" i="88"/>
  <c r="BI22" i="88"/>
  <c r="BH22" i="88"/>
  <c r="BG22" i="88"/>
  <c r="BF22" i="88"/>
  <c r="BG17" i="87"/>
  <c r="BF17" i="87"/>
  <c r="BI17" i="87"/>
  <c r="BH17" i="87"/>
  <c r="BC19" i="87"/>
  <c r="BD18" i="87"/>
  <c r="BC25" i="88" l="1"/>
  <c r="BD24" i="88"/>
  <c r="BF23" i="88"/>
  <c r="BI23" i="88"/>
  <c r="BH23" i="88"/>
  <c r="BG23" i="88"/>
  <c r="BH18" i="87"/>
  <c r="BG18" i="87"/>
  <c r="BF18" i="87"/>
  <c r="BI18" i="87"/>
  <c r="BD19" i="87"/>
  <c r="BC20" i="87"/>
  <c r="BG24" i="88" l="1"/>
  <c r="BF24" i="88"/>
  <c r="BI24" i="88"/>
  <c r="BH24" i="88"/>
  <c r="BC26" i="88"/>
  <c r="BD25" i="88"/>
  <c r="BD20" i="87"/>
  <c r="BC21" i="87"/>
  <c r="BI19" i="87"/>
  <c r="BH19" i="87"/>
  <c r="BG19" i="87"/>
  <c r="BF19" i="87"/>
  <c r="BH25" i="88" l="1"/>
  <c r="BG25" i="88"/>
  <c r="BF25" i="88"/>
  <c r="BI25" i="88"/>
  <c r="BD26" i="88"/>
  <c r="BC27" i="88"/>
  <c r="BC22" i="87"/>
  <c r="BD21" i="87"/>
  <c r="BF20" i="87"/>
  <c r="BI20" i="87"/>
  <c r="BH20" i="87"/>
  <c r="BG20" i="87"/>
  <c r="BC28" i="88" l="1"/>
  <c r="BD27" i="88"/>
  <c r="BI26" i="88"/>
  <c r="BH26" i="88"/>
  <c r="BG26" i="88"/>
  <c r="BF26" i="88"/>
  <c r="BG21" i="87"/>
  <c r="BF21" i="87"/>
  <c r="BI21" i="87"/>
  <c r="BH21" i="87"/>
  <c r="BC23" i="87"/>
  <c r="BD22" i="87"/>
  <c r="BF27" i="88" l="1"/>
  <c r="BG27" i="88"/>
  <c r="BI27" i="88"/>
  <c r="BH27" i="88"/>
  <c r="BC29" i="88"/>
  <c r="BD28" i="88"/>
  <c r="BH22" i="87"/>
  <c r="BG22" i="87"/>
  <c r="BF22" i="87"/>
  <c r="BI22" i="87"/>
  <c r="BC24" i="87"/>
  <c r="BD23" i="87"/>
  <c r="BG28" i="88" l="1"/>
  <c r="BI28" i="88"/>
  <c r="BH28" i="88"/>
  <c r="BF28" i="88"/>
  <c r="BC30" i="88"/>
  <c r="BD29" i="88"/>
  <c r="BF23" i="87"/>
  <c r="BI23" i="87"/>
  <c r="BH23" i="87"/>
  <c r="BG23" i="87"/>
  <c r="BC25" i="87"/>
  <c r="BD24" i="87"/>
  <c r="BH29" i="88" l="1"/>
  <c r="BG29" i="88"/>
  <c r="BF29" i="88"/>
  <c r="BI29" i="88"/>
  <c r="BD30" i="88"/>
  <c r="BC31" i="88"/>
  <c r="BG24" i="87"/>
  <c r="BF24" i="87"/>
  <c r="BI24" i="87"/>
  <c r="BH24" i="87"/>
  <c r="BC26" i="87"/>
  <c r="BD25" i="87"/>
  <c r="BD31" i="88" l="1"/>
  <c r="BC32" i="88"/>
  <c r="BI30" i="88"/>
  <c r="BH30" i="88"/>
  <c r="BG30" i="88"/>
  <c r="BF30" i="88"/>
  <c r="BH25" i="87"/>
  <c r="BG25" i="87"/>
  <c r="BF25" i="87"/>
  <c r="BI25" i="87"/>
  <c r="BD26" i="87"/>
  <c r="BC27" i="87"/>
  <c r="BC33" i="88" l="1"/>
  <c r="BD32" i="88"/>
  <c r="BF31" i="88"/>
  <c r="BI31" i="88"/>
  <c r="BH31" i="88"/>
  <c r="BG31" i="88"/>
  <c r="BD27" i="87"/>
  <c r="BC28" i="87"/>
  <c r="BI26" i="87"/>
  <c r="BH26" i="87"/>
  <c r="BG26" i="87"/>
  <c r="BF26" i="87"/>
  <c r="BG32" i="88" l="1"/>
  <c r="BF32" i="88"/>
  <c r="BI32" i="88"/>
  <c r="BH32" i="88"/>
  <c r="BC34" i="88"/>
  <c r="BD33" i="88"/>
  <c r="BC29" i="87"/>
  <c r="BD28" i="87"/>
  <c r="BF27" i="87"/>
  <c r="BI27" i="87"/>
  <c r="BH27" i="87"/>
  <c r="BG27" i="87"/>
  <c r="BH33" i="88" l="1"/>
  <c r="BG33" i="88"/>
  <c r="BF33" i="88"/>
  <c r="BI33" i="88"/>
  <c r="BD34" i="88"/>
  <c r="BC35" i="88"/>
  <c r="BG28" i="87"/>
  <c r="BF28" i="87"/>
  <c r="BI28" i="87"/>
  <c r="BH28" i="87"/>
  <c r="BC30" i="87"/>
  <c r="BD29" i="87"/>
  <c r="BI34" i="88" l="1"/>
  <c r="BH34" i="88"/>
  <c r="BG34" i="88"/>
  <c r="BF34" i="88"/>
  <c r="BD35" i="88"/>
  <c r="BC36" i="88"/>
  <c r="BH29" i="87"/>
  <c r="BG29" i="87"/>
  <c r="BF29" i="87"/>
  <c r="BI29" i="87"/>
  <c r="BD30" i="87"/>
  <c r="BC31" i="87"/>
  <c r="BC37" i="88" l="1"/>
  <c r="BD36" i="88"/>
  <c r="BF35" i="88"/>
  <c r="BI35" i="88"/>
  <c r="BH35" i="88"/>
  <c r="BG35" i="88"/>
  <c r="BD31" i="87"/>
  <c r="BC32" i="87"/>
  <c r="BI30" i="87"/>
  <c r="BH30" i="87"/>
  <c r="BG30" i="87"/>
  <c r="BF30" i="87"/>
  <c r="BG36" i="88" l="1"/>
  <c r="BF36" i="88"/>
  <c r="BI36" i="88"/>
  <c r="BH36" i="88"/>
  <c r="BC38" i="88"/>
  <c r="BD37" i="88"/>
  <c r="BC33" i="87"/>
  <c r="BD32" i="87"/>
  <c r="BF31" i="87"/>
  <c r="BI31" i="87"/>
  <c r="BH31" i="87"/>
  <c r="BG31" i="87"/>
  <c r="BH37" i="88" l="1"/>
  <c r="BG37" i="88"/>
  <c r="BF37" i="88"/>
  <c r="BI37" i="88"/>
  <c r="BD38" i="88"/>
  <c r="BC39" i="88"/>
  <c r="BG32" i="87"/>
  <c r="BF32" i="87"/>
  <c r="BI32" i="87"/>
  <c r="BH32" i="87"/>
  <c r="BC34" i="87"/>
  <c r="BD33" i="87"/>
  <c r="BI38" i="88" l="1"/>
  <c r="BH38" i="88"/>
  <c r="BG38" i="88"/>
  <c r="BF38" i="88"/>
  <c r="BD39" i="88"/>
  <c r="BC40" i="88"/>
  <c r="BH33" i="87"/>
  <c r="BG33" i="87"/>
  <c r="BF33" i="87"/>
  <c r="BI33" i="87"/>
  <c r="BC35" i="87"/>
  <c r="BD34" i="87"/>
  <c r="BC41" i="88" l="1"/>
  <c r="BD40" i="88"/>
  <c r="BF39" i="88"/>
  <c r="BI39" i="88"/>
  <c r="BH39" i="88"/>
  <c r="BG39" i="88"/>
  <c r="BI34" i="87"/>
  <c r="BH34" i="87"/>
  <c r="BG34" i="87"/>
  <c r="BF34" i="87"/>
  <c r="BC36" i="87"/>
  <c r="BD35" i="87"/>
  <c r="BG40" i="88" l="1"/>
  <c r="BF40" i="88"/>
  <c r="BI40" i="88"/>
  <c r="BH40" i="88"/>
  <c r="BC42" i="88"/>
  <c r="BD41" i="88"/>
  <c r="BG35" i="87"/>
  <c r="BI35" i="87"/>
  <c r="BH35" i="87"/>
  <c r="BF35" i="87"/>
  <c r="BD36" i="87"/>
  <c r="BC37" i="87"/>
  <c r="BH41" i="88" l="1"/>
  <c r="BG41" i="88"/>
  <c r="BF41" i="88"/>
  <c r="BI41" i="88"/>
  <c r="BC43" i="88"/>
  <c r="BD42" i="88"/>
  <c r="BH36" i="87"/>
  <c r="BI36" i="87"/>
  <c r="BG36" i="87"/>
  <c r="BF36" i="87"/>
  <c r="BD37" i="87"/>
  <c r="BC38" i="87"/>
  <c r="BF42" i="88" l="1"/>
  <c r="BI42" i="88"/>
  <c r="BH42" i="88"/>
  <c r="BG42" i="88"/>
  <c r="BC44" i="88"/>
  <c r="BD43" i="88"/>
  <c r="BC39" i="87"/>
  <c r="BD38" i="87"/>
  <c r="BI37" i="87"/>
  <c r="BG37" i="87"/>
  <c r="BF37" i="87"/>
  <c r="BH37" i="87"/>
  <c r="BG43" i="88" l="1"/>
  <c r="BF43" i="88"/>
  <c r="BI43" i="88"/>
  <c r="BH43" i="88"/>
  <c r="BC45" i="88"/>
  <c r="BD44" i="88"/>
  <c r="BF38" i="87"/>
  <c r="BI38" i="87"/>
  <c r="BH38" i="87"/>
  <c r="BG38" i="87"/>
  <c r="BC40" i="87"/>
  <c r="BD39" i="87"/>
  <c r="BH44" i="88" l="1"/>
  <c r="BG44" i="88"/>
  <c r="BF44" i="88"/>
  <c r="BI44" i="88"/>
  <c r="BD45" i="88"/>
  <c r="BC46" i="88"/>
  <c r="BH39" i="87"/>
  <c r="BG39" i="87"/>
  <c r="BI39" i="87"/>
  <c r="BF39" i="87"/>
  <c r="BD40" i="87"/>
  <c r="BC41" i="87"/>
  <c r="BI45" i="88" l="1"/>
  <c r="BH45" i="88"/>
  <c r="BF45" i="88"/>
  <c r="BG45" i="88"/>
  <c r="BD46" i="88"/>
  <c r="BC47" i="88"/>
  <c r="BC42" i="87"/>
  <c r="BD41" i="87"/>
  <c r="BI40" i="87"/>
  <c r="BH40" i="87"/>
  <c r="BG40" i="87"/>
  <c r="BF40" i="87"/>
  <c r="BC48" i="88" l="1"/>
  <c r="BD47" i="88"/>
  <c r="BF46" i="88"/>
  <c r="BI46" i="88"/>
  <c r="BH46" i="88"/>
  <c r="BG46" i="88"/>
  <c r="BG41" i="87"/>
  <c r="BF41" i="87"/>
  <c r="BI41" i="87"/>
  <c r="BH41" i="87"/>
  <c r="BD42" i="87"/>
  <c r="BC43" i="87"/>
  <c r="BG47" i="88" l="1"/>
  <c r="BF47" i="88"/>
  <c r="BI47" i="88"/>
  <c r="BH47" i="88"/>
  <c r="BC49" i="88"/>
  <c r="BD48" i="88"/>
  <c r="BI42" i="87"/>
  <c r="BH42" i="87"/>
  <c r="BG42" i="87"/>
  <c r="BF42" i="87"/>
  <c r="BC44" i="87"/>
  <c r="BD43" i="87"/>
  <c r="BC50" i="88" l="1"/>
  <c r="BD49" i="88"/>
  <c r="BH48" i="88"/>
  <c r="BG48" i="88"/>
  <c r="BF48" i="88"/>
  <c r="BI48" i="88"/>
  <c r="BF43" i="87"/>
  <c r="BG43" i="87"/>
  <c r="BI43" i="87"/>
  <c r="BH43" i="87"/>
  <c r="BC45" i="87"/>
  <c r="BD44" i="87"/>
  <c r="BI49" i="88" l="1"/>
  <c r="BH49" i="88"/>
  <c r="BG49" i="88"/>
  <c r="BF49" i="88"/>
  <c r="BD50" i="88"/>
  <c r="BC51" i="88"/>
  <c r="BG44" i="87"/>
  <c r="BI44" i="87"/>
  <c r="BH44" i="87"/>
  <c r="BF44" i="87"/>
  <c r="BD45" i="87"/>
  <c r="BC46" i="87"/>
  <c r="BC52" i="88" l="1"/>
  <c r="BD51" i="88"/>
  <c r="BH50" i="88"/>
  <c r="BG50" i="88"/>
  <c r="BF50" i="88"/>
  <c r="BI50" i="88"/>
  <c r="BD46" i="87"/>
  <c r="BC47" i="87"/>
  <c r="BH45" i="87"/>
  <c r="BI45" i="87"/>
  <c r="BG45" i="87"/>
  <c r="BF45" i="87"/>
  <c r="BC53" i="88" l="1"/>
  <c r="BD52" i="88"/>
  <c r="BC48" i="87"/>
  <c r="BD47" i="87"/>
  <c r="BI46" i="87"/>
  <c r="BG46" i="87"/>
  <c r="BF46" i="87"/>
  <c r="BH46" i="87"/>
  <c r="BC54" i="88" l="1"/>
  <c r="BD53" i="88"/>
  <c r="BG51" i="88"/>
  <c r="BF51" i="88"/>
  <c r="BI51" i="88"/>
  <c r="BH51" i="88"/>
  <c r="BF47" i="87"/>
  <c r="BI47" i="87"/>
  <c r="BH47" i="87"/>
  <c r="BG47" i="87"/>
  <c r="BC49" i="87"/>
  <c r="BD48" i="87"/>
  <c r="BC55" i="88" l="1"/>
  <c r="BD54" i="88"/>
  <c r="BF52" i="88"/>
  <c r="BI52" i="88"/>
  <c r="BH52" i="88"/>
  <c r="BG52" i="88"/>
  <c r="BG48" i="87"/>
  <c r="BF48" i="87"/>
  <c r="BI48" i="87"/>
  <c r="BH48" i="87"/>
  <c r="BC50" i="87"/>
  <c r="BD49" i="87"/>
  <c r="BC56" i="88" l="1"/>
  <c r="BD55" i="88"/>
  <c r="BH53" i="88"/>
  <c r="BG53" i="88"/>
  <c r="BF53" i="88"/>
  <c r="BI53" i="88"/>
  <c r="BI49" i="87"/>
  <c r="BH49" i="87"/>
  <c r="BG49" i="87"/>
  <c r="BF49" i="87"/>
  <c r="BC51" i="87"/>
  <c r="BD50" i="87"/>
  <c r="BC57" i="88" l="1"/>
  <c r="BD56" i="88"/>
  <c r="BF54" i="88"/>
  <c r="BI54" i="88"/>
  <c r="BH54" i="88"/>
  <c r="BG54" i="88"/>
  <c r="BH50" i="87"/>
  <c r="BG50" i="87"/>
  <c r="BI50" i="87"/>
  <c r="BF50" i="87"/>
  <c r="BD51" i="87"/>
  <c r="BC52" i="87"/>
  <c r="BC58" i="88" l="1"/>
  <c r="BD57" i="88"/>
  <c r="BH55" i="88"/>
  <c r="BG55" i="88"/>
  <c r="BF55" i="88"/>
  <c r="BI55" i="88"/>
  <c r="BC53" i="87"/>
  <c r="BD52" i="87"/>
  <c r="BF56" i="88" l="1"/>
  <c r="BI56" i="88"/>
  <c r="BH56" i="88"/>
  <c r="BG56" i="88"/>
  <c r="BD58" i="88"/>
  <c r="BC59" i="88"/>
  <c r="BG51" i="87"/>
  <c r="BF51" i="87"/>
  <c r="BI51" i="87"/>
  <c r="BH51" i="87"/>
  <c r="BD53" i="87"/>
  <c r="BC54" i="87"/>
  <c r="BC60" i="88" l="1"/>
  <c r="BD59" i="88"/>
  <c r="BH57" i="88"/>
  <c r="BG57" i="88"/>
  <c r="BF57" i="88"/>
  <c r="BI57" i="88"/>
  <c r="BC55" i="87"/>
  <c r="BD54" i="87"/>
  <c r="BF52" i="87"/>
  <c r="BI52" i="87"/>
  <c r="BH52" i="87"/>
  <c r="BG52" i="87"/>
  <c r="BF58" i="88" l="1"/>
  <c r="BI58" i="88"/>
  <c r="BH58" i="88"/>
  <c r="BG58" i="88"/>
  <c r="BC61" i="88"/>
  <c r="BD60" i="88"/>
  <c r="BH53" i="87"/>
  <c r="BG53" i="87"/>
  <c r="BI53" i="87"/>
  <c r="BF53" i="87"/>
  <c r="BC56" i="87"/>
  <c r="BD55" i="87"/>
  <c r="BG59" i="88" l="1"/>
  <c r="BF59" i="88"/>
  <c r="BI59" i="88"/>
  <c r="BH59" i="88"/>
  <c r="BD61" i="88"/>
  <c r="BC62" i="88"/>
  <c r="BF54" i="87"/>
  <c r="BI54" i="87"/>
  <c r="BH54" i="87"/>
  <c r="BG54" i="87"/>
  <c r="BC57" i="87"/>
  <c r="BD56" i="87"/>
  <c r="BC63" i="88" l="1"/>
  <c r="BD63" i="88" s="1"/>
  <c r="BD62" i="88"/>
  <c r="BH60" i="88"/>
  <c r="BG60" i="88"/>
  <c r="BF60" i="88"/>
  <c r="BI60" i="88"/>
  <c r="BH55" i="87"/>
  <c r="BG55" i="87"/>
  <c r="BI55" i="87"/>
  <c r="BF55" i="87"/>
  <c r="BD57" i="87"/>
  <c r="BC58" i="87"/>
  <c r="BI61" i="88" l="1"/>
  <c r="BH61" i="88"/>
  <c r="BG61" i="88"/>
  <c r="BF61" i="88"/>
  <c r="BG62" i="88"/>
  <c r="BF62" i="88"/>
  <c r="BI62" i="88"/>
  <c r="BH62" i="88"/>
  <c r="BD58" i="87"/>
  <c r="BC59" i="87"/>
  <c r="BF56" i="87"/>
  <c r="BI56" i="87"/>
  <c r="BH56" i="87"/>
  <c r="BG56" i="87"/>
  <c r="BC60" i="87" l="1"/>
  <c r="BD59" i="87"/>
  <c r="BH57" i="87"/>
  <c r="BG57" i="87"/>
  <c r="BI57" i="87"/>
  <c r="BF57" i="87"/>
  <c r="BF58" i="87" l="1"/>
  <c r="BI58" i="87"/>
  <c r="BG58" i="87"/>
  <c r="BH58" i="87"/>
  <c r="BC61" i="87"/>
  <c r="BD60" i="87"/>
  <c r="BG59" i="87" l="1"/>
  <c r="BF59" i="87"/>
  <c r="BH59" i="87"/>
  <c r="BI59" i="87"/>
  <c r="BC62" i="87"/>
  <c r="BD61" i="87"/>
  <c r="BH60" i="87" l="1"/>
  <c r="BG60" i="87"/>
  <c r="BF60" i="87"/>
  <c r="BI60" i="87"/>
  <c r="BD62" i="87"/>
  <c r="BC63" i="87"/>
  <c r="BD63" i="87" s="1"/>
  <c r="BH62" i="87" l="1"/>
  <c r="BG62" i="87"/>
  <c r="BF62" i="87"/>
  <c r="BI62" i="87"/>
  <c r="BI61" i="87"/>
  <c r="BH61" i="87"/>
  <c r="BG61" i="87"/>
  <c r="BF61" i="87"/>
  <c r="C68" i="85" l="1"/>
  <c r="B68" i="85" s="1"/>
  <c r="AH67" i="85"/>
  <c r="AG67" i="85"/>
  <c r="AF67" i="85"/>
  <c r="AH66" i="85"/>
  <c r="AG66" i="85"/>
  <c r="AF66" i="85"/>
  <c r="AH65" i="85"/>
  <c r="AG65" i="85"/>
  <c r="AF65" i="85"/>
  <c r="AH64" i="85"/>
  <c r="AG64" i="85"/>
  <c r="AF64" i="85"/>
  <c r="BI63" i="85"/>
  <c r="BH63" i="85"/>
  <c r="BG63" i="85"/>
  <c r="BF63" i="85"/>
  <c r="AV63" i="85"/>
  <c r="AH63" i="85"/>
  <c r="AG63" i="85"/>
  <c r="AF63" i="85"/>
  <c r="AV62" i="85"/>
  <c r="AH62" i="85"/>
  <c r="AG62" i="85"/>
  <c r="AF62" i="85"/>
  <c r="G62" i="85"/>
  <c r="AV61" i="85"/>
  <c r="AV60" i="85"/>
  <c r="AH60" i="85"/>
  <c r="AG60" i="85"/>
  <c r="AF60" i="85"/>
  <c r="AF61" i="85" s="1"/>
  <c r="G60" i="85"/>
  <c r="E60" i="85" s="1"/>
  <c r="AV59" i="85"/>
  <c r="AH59" i="85"/>
  <c r="AG59" i="85"/>
  <c r="AF59" i="85"/>
  <c r="G59" i="85"/>
  <c r="E59" i="85" s="1"/>
  <c r="AV58" i="85"/>
  <c r="AH58" i="85"/>
  <c r="AG58" i="85"/>
  <c r="AF58" i="85"/>
  <c r="G58" i="85"/>
  <c r="AV57" i="85"/>
  <c r="AH57" i="85"/>
  <c r="AG57" i="85"/>
  <c r="AF57" i="85"/>
  <c r="G57" i="85"/>
  <c r="AV56" i="85"/>
  <c r="AH56" i="85"/>
  <c r="AG56" i="85"/>
  <c r="AF56" i="85"/>
  <c r="G56" i="85"/>
  <c r="AV55" i="85"/>
  <c r="AH55" i="85"/>
  <c r="AG55" i="85"/>
  <c r="AF55" i="85"/>
  <c r="G55" i="85"/>
  <c r="AV54" i="85"/>
  <c r="AH54" i="85"/>
  <c r="AG54" i="85"/>
  <c r="AF54" i="85"/>
  <c r="G54" i="85"/>
  <c r="AV53" i="85"/>
  <c r="AH53" i="85"/>
  <c r="AG53" i="85"/>
  <c r="AF53" i="85"/>
  <c r="G53" i="85"/>
  <c r="AV52" i="85"/>
  <c r="AH52" i="85"/>
  <c r="AG52" i="85"/>
  <c r="AF52" i="85"/>
  <c r="AV51" i="85"/>
  <c r="AH51" i="85"/>
  <c r="AG51" i="85"/>
  <c r="AF51" i="85"/>
  <c r="AV50" i="85"/>
  <c r="AH50" i="85"/>
  <c r="AG50" i="85"/>
  <c r="AF50" i="85"/>
  <c r="AV49" i="85"/>
  <c r="AV48" i="85"/>
  <c r="AV47" i="85"/>
  <c r="AV46" i="85"/>
  <c r="AV45" i="85"/>
  <c r="AV44" i="85"/>
  <c r="AV43" i="85"/>
  <c r="AV42" i="85"/>
  <c r="AV41" i="85"/>
  <c r="AV40" i="85"/>
  <c r="AV39" i="85"/>
  <c r="AV38" i="85"/>
  <c r="AV37" i="85"/>
  <c r="AV36" i="85"/>
  <c r="AV35" i="85"/>
  <c r="AV34" i="85"/>
  <c r="AV33" i="85"/>
  <c r="AV32" i="85"/>
  <c r="AV31" i="85"/>
  <c r="AV30" i="85"/>
  <c r="AV29" i="85"/>
  <c r="AV28" i="85"/>
  <c r="AV27" i="85"/>
  <c r="AV26" i="85"/>
  <c r="AV25" i="85"/>
  <c r="AV24" i="85"/>
  <c r="AV23" i="85"/>
  <c r="AV22" i="85"/>
  <c r="AV21" i="85"/>
  <c r="AV20" i="85"/>
  <c r="AV19" i="85"/>
  <c r="AV18" i="85"/>
  <c r="AV17" i="85"/>
  <c r="AV16" i="85"/>
  <c r="L16" i="85" a="1"/>
  <c r="L16" i="85" s="1"/>
  <c r="AV15" i="85"/>
  <c r="AV14" i="85"/>
  <c r="AV13" i="85"/>
  <c r="L13" i="85"/>
  <c r="AV12" i="85"/>
  <c r="L12" i="85"/>
  <c r="AV11" i="85"/>
  <c r="L11" i="85"/>
  <c r="AV10" i="85"/>
  <c r="L10" i="85"/>
  <c r="AV9" i="85"/>
  <c r="L9" i="85"/>
  <c r="AV8" i="85"/>
  <c r="L8" i="85"/>
  <c r="BC7" i="85"/>
  <c r="AV7" i="85"/>
  <c r="AF7" i="85"/>
  <c r="AF8" i="85" s="1"/>
  <c r="AF9" i="85" s="1"/>
  <c r="AF10" i="85" s="1"/>
  <c r="AF11" i="85" s="1"/>
  <c r="AF12" i="85" s="1"/>
  <c r="AF13" i="85" s="1"/>
  <c r="AF14" i="85" s="1"/>
  <c r="AF15" i="85" s="1"/>
  <c r="AF16" i="85" s="1"/>
  <c r="AF17" i="85" s="1"/>
  <c r="AF18" i="85" s="1"/>
  <c r="AF19" i="85" s="1"/>
  <c r="AF20" i="85" s="1"/>
  <c r="AF21" i="85" s="1"/>
  <c r="AF22" i="85" s="1"/>
  <c r="AF23" i="85" s="1"/>
  <c r="AF24" i="85" s="1"/>
  <c r="AF25" i="85" s="1"/>
  <c r="AF26" i="85" s="1"/>
  <c r="AF27" i="85" s="1"/>
  <c r="AF28" i="85" s="1"/>
  <c r="AF29" i="85" s="1"/>
  <c r="AF30" i="85" s="1"/>
  <c r="AF31" i="85" s="1"/>
  <c r="AF32" i="85" s="1"/>
  <c r="AF33" i="85" s="1"/>
  <c r="AF34" i="85" s="1"/>
  <c r="AF35" i="85" s="1"/>
  <c r="AF36" i="85" s="1"/>
  <c r="AF37" i="85" s="1"/>
  <c r="AF38" i="85" s="1"/>
  <c r="AF39" i="85" s="1"/>
  <c r="AF40" i="85" s="1"/>
  <c r="AF41" i="85" s="1"/>
  <c r="AF42" i="85" s="1"/>
  <c r="AF43" i="85" s="1"/>
  <c r="AF44" i="85" s="1"/>
  <c r="AF45" i="85" s="1"/>
  <c r="AF46" i="85" s="1"/>
  <c r="AF47" i="85" s="1"/>
  <c r="AF48" i="85" s="1"/>
  <c r="AF49" i="85" s="1"/>
  <c r="AL4" i="85"/>
  <c r="AK4" i="85"/>
  <c r="AK2" i="85" s="1"/>
  <c r="AJ4" i="85"/>
  <c r="AJ2" i="85" s="1"/>
  <c r="G3" i="85"/>
  <c r="AL2" i="85"/>
  <c r="E2" i="85"/>
  <c r="E3" i="85" s="1"/>
  <c r="A1" i="85"/>
  <c r="AJ8" i="85"/>
  <c r="AJ18" i="85"/>
  <c r="G26" i="85"/>
  <c r="AJ11" i="85"/>
  <c r="AJ22" i="85"/>
  <c r="AJ14" i="85"/>
  <c r="AJ23" i="85"/>
  <c r="G30" i="85"/>
  <c r="E6" i="85"/>
  <c r="L14" i="85" l="1"/>
  <c r="M13" i="85" s="1"/>
  <c r="AW12" i="85"/>
  <c r="AX12" i="85" s="1"/>
  <c r="AW18" i="85"/>
  <c r="AX18" i="85" s="1"/>
  <c r="AW23" i="85"/>
  <c r="AX23" i="85" s="1"/>
  <c r="AW63" i="85"/>
  <c r="AX63" i="85" s="1"/>
  <c r="AW50" i="85"/>
  <c r="AX50" i="85" s="1"/>
  <c r="AW48" i="85"/>
  <c r="AX48" i="85" s="1"/>
  <c r="AW46" i="85"/>
  <c r="AW43" i="85"/>
  <c r="AX43" i="85" s="1"/>
  <c r="AW38" i="85"/>
  <c r="AX38" i="85" s="1"/>
  <c r="AW44" i="85"/>
  <c r="AX44" i="85" s="1"/>
  <c r="AW60" i="85"/>
  <c r="AX60" i="85" s="1"/>
  <c r="AW56" i="85"/>
  <c r="AX56" i="85" s="1"/>
  <c r="AW52" i="85"/>
  <c r="AW55" i="85"/>
  <c r="AX55" i="85" s="1"/>
  <c r="AW57" i="85"/>
  <c r="AX57" i="85" s="1"/>
  <c r="AW53" i="85"/>
  <c r="AX53" i="85" s="1"/>
  <c r="AW25" i="85"/>
  <c r="AX25" i="85" s="1"/>
  <c r="AW58" i="85"/>
  <c r="AX58" i="85" s="1"/>
  <c r="AW54" i="85"/>
  <c r="AX54" i="85" s="1"/>
  <c r="AW41" i="85"/>
  <c r="AX41" i="85" s="1"/>
  <c r="AW32" i="85"/>
  <c r="AX32" i="85" s="1"/>
  <c r="AW28" i="85"/>
  <c r="AX28" i="85" s="1"/>
  <c r="AW36" i="85"/>
  <c r="AX36" i="85" s="1"/>
  <c r="BC8" i="85"/>
  <c r="AW47" i="85"/>
  <c r="AX47" i="85" s="1"/>
  <c r="AW8" i="85"/>
  <c r="AX8" i="85" s="1"/>
  <c r="AW10" i="85"/>
  <c r="AX10" i="85" s="1"/>
  <c r="AW14" i="85"/>
  <c r="AX14" i="85" s="1"/>
  <c r="AW16" i="85"/>
  <c r="AX16" i="85" s="1"/>
  <c r="AW20" i="85"/>
  <c r="AX20" i="85" s="1"/>
  <c r="AW7" i="85"/>
  <c r="AX7" i="85" s="1"/>
  <c r="AW9" i="85"/>
  <c r="AX9" i="85" s="1"/>
  <c r="AW11" i="85"/>
  <c r="AX11" i="85" s="1"/>
  <c r="AW13" i="85"/>
  <c r="AX13" i="85" s="1"/>
  <c r="AW15" i="85"/>
  <c r="AX15" i="85" s="1"/>
  <c r="AW17" i="85"/>
  <c r="AX17" i="85" s="1"/>
  <c r="AW19" i="85"/>
  <c r="AX19" i="85" s="1"/>
  <c r="AW21" i="85"/>
  <c r="AX21" i="85" s="1"/>
  <c r="AW24" i="85"/>
  <c r="AX24" i="85" s="1"/>
  <c r="AW37" i="85"/>
  <c r="AX37" i="85" s="1"/>
  <c r="AW34" i="85"/>
  <c r="AX34" i="85" s="1"/>
  <c r="AW35" i="85"/>
  <c r="AX35" i="85" s="1"/>
  <c r="AW45" i="85"/>
  <c r="AX45" i="85" s="1"/>
  <c r="AW26" i="85"/>
  <c r="AX26" i="85" s="1"/>
  <c r="AW30" i="85"/>
  <c r="AX30" i="85" s="1"/>
  <c r="AW22" i="85"/>
  <c r="AX22" i="85" s="1"/>
  <c r="AW42" i="85"/>
  <c r="AX42" i="85" s="1"/>
  <c r="AW49" i="85"/>
  <c r="AX49" i="85" s="1"/>
  <c r="AW61" i="85"/>
  <c r="AX61" i="85" s="1"/>
  <c r="AW27" i="85"/>
  <c r="AX27" i="85" s="1"/>
  <c r="AW29" i="85"/>
  <c r="AX29" i="85" s="1"/>
  <c r="AW31" i="85"/>
  <c r="AX31" i="85" s="1"/>
  <c r="AW33" i="85"/>
  <c r="AX33" i="85" s="1"/>
  <c r="AW39" i="85"/>
  <c r="AX39" i="85" s="1"/>
  <c r="AW40" i="85"/>
  <c r="AX40" i="85" s="1"/>
  <c r="AW51" i="85"/>
  <c r="AX51" i="85" s="1"/>
  <c r="AW62" i="85"/>
  <c r="AX62" i="85" s="1"/>
  <c r="AX46" i="85"/>
  <c r="AX52" i="85"/>
  <c r="AW59" i="85"/>
  <c r="AX59" i="85" s="1"/>
  <c r="A1" i="84"/>
  <c r="AJ51" i="85"/>
  <c r="G40" i="85"/>
  <c r="G36" i="85"/>
  <c r="AJ27" i="85"/>
  <c r="AJ42" i="85"/>
  <c r="AK22" i="85"/>
  <c r="AJ31" i="85"/>
  <c r="AK11" i="85"/>
  <c r="AJ50" i="85"/>
  <c r="AJ21" i="85"/>
  <c r="AL14" i="85"/>
  <c r="AJ36" i="85"/>
  <c r="E30" i="85"/>
  <c r="AJ59" i="85"/>
  <c r="AJ55" i="85"/>
  <c r="AJ57" i="85"/>
  <c r="AJ17" i="85"/>
  <c r="G33" i="85"/>
  <c r="G7" i="85"/>
  <c r="AJ67" i="85"/>
  <c r="G48" i="85"/>
  <c r="AJ53" i="85"/>
  <c r="AJ29" i="85"/>
  <c r="AJ41" i="85"/>
  <c r="AL8" i="85"/>
  <c r="AK18" i="85"/>
  <c r="AJ45" i="85"/>
  <c r="G15" i="85"/>
  <c r="AJ52" i="85"/>
  <c r="G9" i="85"/>
  <c r="G18" i="85"/>
  <c r="G35" i="85"/>
  <c r="E26" i="85"/>
  <c r="AJ19" i="85"/>
  <c r="G22" i="85"/>
  <c r="AJ64" i="85"/>
  <c r="G44" i="85"/>
  <c r="G42" i="85"/>
  <c r="AJ35" i="85"/>
  <c r="AL11" i="85"/>
  <c r="AJ60" i="85"/>
  <c r="G24" i="85"/>
  <c r="AJ38" i="85"/>
  <c r="G31" i="85"/>
  <c r="AJ9" i="85"/>
  <c r="G11" i="85"/>
  <c r="G47" i="85"/>
  <c r="AJ43" i="85"/>
  <c r="G13" i="85"/>
  <c r="AJ32" i="85"/>
  <c r="G46" i="85"/>
  <c r="AJ46" i="85"/>
  <c r="AJ28" i="85"/>
  <c r="G20" i="85"/>
  <c r="AJ33" i="85"/>
  <c r="G61" i="85"/>
  <c r="AL23" i="85"/>
  <c r="G34" i="85"/>
  <c r="AJ66" i="85"/>
  <c r="G29" i="85"/>
  <c r="AJ40" i="85"/>
  <c r="AJ25" i="85"/>
  <c r="AL18" i="85"/>
  <c r="AJ56" i="85"/>
  <c r="AJ10" i="85"/>
  <c r="AJ13" i="85"/>
  <c r="G14" i="85"/>
  <c r="AJ37" i="85"/>
  <c r="AJ65" i="85"/>
  <c r="G8" i="85"/>
  <c r="AJ63" i="85"/>
  <c r="AJ48" i="85"/>
  <c r="G27" i="85"/>
  <c r="AJ20" i="85"/>
  <c r="G45" i="85"/>
  <c r="G10" i="85"/>
  <c r="G17" i="85"/>
  <c r="G32" i="85"/>
  <c r="AJ24" i="85"/>
  <c r="AJ61" i="85"/>
  <c r="AJ34" i="85"/>
  <c r="AJ26" i="85"/>
  <c r="G25" i="85"/>
  <c r="G16" i="85"/>
  <c r="AL22" i="85"/>
  <c r="AJ16" i="85"/>
  <c r="G19" i="85"/>
  <c r="AK14" i="85"/>
  <c r="AJ54" i="85"/>
  <c r="AJ47" i="85"/>
  <c r="AJ39" i="85"/>
  <c r="G39" i="85"/>
  <c r="AJ12" i="85"/>
  <c r="G21" i="85"/>
  <c r="G41" i="85"/>
  <c r="G23" i="85"/>
  <c r="G37" i="85"/>
  <c r="AK8" i="85"/>
  <c r="AJ7" i="85"/>
  <c r="AJ15" i="85"/>
  <c r="AJ62" i="85"/>
  <c r="G28" i="85"/>
  <c r="G43" i="85"/>
  <c r="G49" i="85"/>
  <c r="AJ44" i="85"/>
  <c r="AJ58" i="85"/>
  <c r="AK23" i="85"/>
  <c r="AJ49" i="85"/>
  <c r="G12" i="85"/>
  <c r="AJ30" i="85"/>
  <c r="G38" i="85"/>
  <c r="AK64" i="85" l="1"/>
  <c r="AM64" i="85" s="1"/>
  <c r="AL64" i="85"/>
  <c r="M10" i="85"/>
  <c r="AY22" i="85"/>
  <c r="M8" i="85"/>
  <c r="AG22" i="85"/>
  <c r="AH22" i="85"/>
  <c r="AM18" i="85"/>
  <c r="AM8" i="85"/>
  <c r="AM11" i="85"/>
  <c r="AK62" i="85"/>
  <c r="AM62" i="85" s="1"/>
  <c r="AL62" i="85"/>
  <c r="AH23" i="85"/>
  <c r="AG23" i="85"/>
  <c r="AL50" i="85"/>
  <c r="AK50" i="85"/>
  <c r="AM50" i="85" s="1"/>
  <c r="AL54" i="85"/>
  <c r="AK54" i="85"/>
  <c r="AM54" i="85" s="1"/>
  <c r="AL53" i="85"/>
  <c r="AK53" i="85"/>
  <c r="AM53" i="85" s="1"/>
  <c r="AL67" i="85"/>
  <c r="AK67" i="85"/>
  <c r="AM67" i="85" s="1"/>
  <c r="AL56" i="85"/>
  <c r="AK56" i="85"/>
  <c r="AM56" i="85" s="1"/>
  <c r="AG18" i="85"/>
  <c r="AH18" i="85"/>
  <c r="AH8" i="85"/>
  <c r="AG8" i="85"/>
  <c r="AH11" i="85"/>
  <c r="AG11" i="85"/>
  <c r="AL57" i="85"/>
  <c r="AK57" i="85"/>
  <c r="AM57" i="85" s="1"/>
  <c r="AL52" i="85"/>
  <c r="AK52" i="85"/>
  <c r="AM52" i="85" s="1"/>
  <c r="AL63" i="85"/>
  <c r="AK63" i="85"/>
  <c r="AM63" i="85" s="1"/>
  <c r="AM22" i="85"/>
  <c r="AG14" i="85"/>
  <c r="AH14" i="85"/>
  <c r="AK51" i="85"/>
  <c r="AM51" i="85" s="1"/>
  <c r="AL51" i="85"/>
  <c r="AL60" i="85"/>
  <c r="AK60" i="85"/>
  <c r="AM60" i="85" s="1"/>
  <c r="AL65" i="85"/>
  <c r="AK65" i="85"/>
  <c r="AM65" i="85" s="1"/>
  <c r="AK59" i="85"/>
  <c r="AM59" i="85" s="1"/>
  <c r="AL59" i="85"/>
  <c r="AL55" i="85"/>
  <c r="AK55" i="85"/>
  <c r="AM55" i="85" s="1"/>
  <c r="AK66" i="85"/>
  <c r="AM66" i="85" s="1"/>
  <c r="AL66" i="85"/>
  <c r="AL58" i="85"/>
  <c r="AK58" i="85"/>
  <c r="AM58" i="85" s="1"/>
  <c r="AM14" i="85"/>
  <c r="AM23" i="85"/>
  <c r="AY7" i="85"/>
  <c r="BD8" i="85" s="1"/>
  <c r="AY8" i="85"/>
  <c r="AY63" i="85"/>
  <c r="AY51" i="85"/>
  <c r="AY27" i="85"/>
  <c r="AY35" i="85"/>
  <c r="AY13" i="85"/>
  <c r="AY36" i="85"/>
  <c r="AY54" i="85"/>
  <c r="AY12" i="85"/>
  <c r="AY40" i="85"/>
  <c r="AY42" i="85"/>
  <c r="AY34" i="85"/>
  <c r="AY19" i="85"/>
  <c r="AY11" i="85"/>
  <c r="AY58" i="85"/>
  <c r="AY26" i="85"/>
  <c r="AY10" i="85"/>
  <c r="AY57" i="85"/>
  <c r="AY60" i="85"/>
  <c r="AY56" i="85"/>
  <c r="AY46" i="85"/>
  <c r="AY29" i="85"/>
  <c r="AY61" i="85"/>
  <c r="AY31" i="85"/>
  <c r="AY21" i="85"/>
  <c r="AY15" i="85"/>
  <c r="AY53" i="85"/>
  <c r="AY43" i="85"/>
  <c r="AY18" i="85"/>
  <c r="AY62" i="85"/>
  <c r="AY33" i="85"/>
  <c r="AY28" i="85"/>
  <c r="AY59" i="85"/>
  <c r="AY52" i="85"/>
  <c r="AY37" i="85"/>
  <c r="AY17" i="85"/>
  <c r="AY32" i="85"/>
  <c r="AY55" i="85"/>
  <c r="AY44" i="85"/>
  <c r="AY48" i="85"/>
  <c r="AY23" i="85"/>
  <c r="L5" i="85"/>
  <c r="M14" i="85"/>
  <c r="Y14" i="85"/>
  <c r="C77" i="85"/>
  <c r="M11" i="85"/>
  <c r="AY49" i="85"/>
  <c r="AY20" i="85"/>
  <c r="AY47" i="85"/>
  <c r="AY16" i="85"/>
  <c r="AY39" i="85"/>
  <c r="AY45" i="85"/>
  <c r="AY30" i="85"/>
  <c r="AY24" i="85"/>
  <c r="AY9" i="85"/>
  <c r="AY14" i="85"/>
  <c r="BC9" i="85"/>
  <c r="AY41" i="85"/>
  <c r="AY25" i="85"/>
  <c r="AY38" i="85"/>
  <c r="AY50" i="85"/>
  <c r="M12" i="85"/>
  <c r="M9" i="85"/>
  <c r="C68" i="84"/>
  <c r="B68" i="84" s="1"/>
  <c r="AH67" i="84"/>
  <c r="AG67" i="84"/>
  <c r="AF67" i="84"/>
  <c r="AH66" i="84"/>
  <c r="AG66" i="84"/>
  <c r="AF66" i="84"/>
  <c r="AH65" i="84"/>
  <c r="AG65" i="84"/>
  <c r="AF65" i="84"/>
  <c r="AH64" i="84"/>
  <c r="AG64" i="84"/>
  <c r="AF64" i="84"/>
  <c r="BI63" i="84"/>
  <c r="BH63" i="84"/>
  <c r="BG63" i="84"/>
  <c r="BF63" i="84"/>
  <c r="AV63" i="84"/>
  <c r="AH63" i="84"/>
  <c r="AG63" i="84"/>
  <c r="AF63" i="84"/>
  <c r="AV62" i="84"/>
  <c r="AH62" i="84"/>
  <c r="AG62" i="84"/>
  <c r="AF62" i="84"/>
  <c r="G62" i="84"/>
  <c r="AV61" i="84"/>
  <c r="AV60" i="84"/>
  <c r="AH60" i="84"/>
  <c r="AG60" i="84"/>
  <c r="AF60" i="84"/>
  <c r="AF61" i="84" s="1"/>
  <c r="G60" i="84"/>
  <c r="E60" i="84" s="1"/>
  <c r="AV59" i="84"/>
  <c r="AH59" i="84"/>
  <c r="AG59" i="84"/>
  <c r="AF59" i="84"/>
  <c r="G59" i="84"/>
  <c r="E59" i="84" s="1"/>
  <c r="AV58" i="84"/>
  <c r="AH58" i="84"/>
  <c r="AG58" i="84"/>
  <c r="AF58" i="84"/>
  <c r="G58" i="84"/>
  <c r="AV57" i="84"/>
  <c r="AH57" i="84"/>
  <c r="AG57" i="84"/>
  <c r="AF57" i="84"/>
  <c r="G57" i="84"/>
  <c r="AV56" i="84"/>
  <c r="AH56" i="84"/>
  <c r="AG56" i="84"/>
  <c r="AF56" i="84"/>
  <c r="G56" i="84"/>
  <c r="AV55" i="84"/>
  <c r="AH55" i="84"/>
  <c r="AG55" i="84"/>
  <c r="AF55" i="84"/>
  <c r="G55" i="84"/>
  <c r="AV54" i="84"/>
  <c r="AH54" i="84"/>
  <c r="AG54" i="84"/>
  <c r="AF54" i="84"/>
  <c r="G54" i="84"/>
  <c r="AV53" i="84"/>
  <c r="AH53" i="84"/>
  <c r="AG53" i="84"/>
  <c r="AF53" i="84"/>
  <c r="G53" i="84"/>
  <c r="AV52" i="84"/>
  <c r="AH52" i="84"/>
  <c r="AG52" i="84"/>
  <c r="AF52" i="84"/>
  <c r="AV51" i="84"/>
  <c r="AH51" i="84"/>
  <c r="AG51" i="84"/>
  <c r="AF51" i="84"/>
  <c r="AV50" i="84"/>
  <c r="AV49" i="84"/>
  <c r="AV48" i="84"/>
  <c r="AV47" i="84"/>
  <c r="AV46" i="84"/>
  <c r="AV45" i="84"/>
  <c r="AV44" i="84"/>
  <c r="AV43" i="84"/>
  <c r="AV42" i="84"/>
  <c r="AV41" i="84"/>
  <c r="AV40" i="84"/>
  <c r="AV39" i="84"/>
  <c r="AV38" i="84"/>
  <c r="AV37" i="84"/>
  <c r="AV36" i="84"/>
  <c r="AV35" i="84"/>
  <c r="AV34" i="84"/>
  <c r="AV33" i="84"/>
  <c r="AV32" i="84"/>
  <c r="AV31" i="84"/>
  <c r="AV30" i="84"/>
  <c r="AV29" i="84"/>
  <c r="AV28" i="84"/>
  <c r="AV27" i="84"/>
  <c r="AV26" i="84"/>
  <c r="AV25" i="84"/>
  <c r="AV24" i="84"/>
  <c r="AV23" i="84"/>
  <c r="AV22" i="84"/>
  <c r="AV21" i="84"/>
  <c r="AV20" i="84"/>
  <c r="AV19" i="84"/>
  <c r="AV18" i="84"/>
  <c r="AV17" i="84"/>
  <c r="AV16" i="84"/>
  <c r="L16" i="84" a="1"/>
  <c r="L16" i="84" s="1"/>
  <c r="AV15" i="84"/>
  <c r="AV14" i="84"/>
  <c r="AV13" i="84"/>
  <c r="L13" i="84"/>
  <c r="AV12" i="84"/>
  <c r="L12" i="84"/>
  <c r="AV11" i="84"/>
  <c r="L11" i="84"/>
  <c r="AV10" i="84"/>
  <c r="L10" i="84"/>
  <c r="AV9" i="84"/>
  <c r="L9" i="84"/>
  <c r="AV8" i="84"/>
  <c r="L8" i="84"/>
  <c r="BC7" i="84"/>
  <c r="BC8" i="84" s="1"/>
  <c r="AV7" i="84"/>
  <c r="AF7" i="84"/>
  <c r="AF8" i="84" s="1"/>
  <c r="AF9" i="84" s="1"/>
  <c r="AF10" i="84" s="1"/>
  <c r="AF11" i="84" s="1"/>
  <c r="AF12" i="84" s="1"/>
  <c r="AF13" i="84" s="1"/>
  <c r="AF14" i="84" s="1"/>
  <c r="AF15" i="84" s="1"/>
  <c r="AF16" i="84" s="1"/>
  <c r="AF17" i="84" s="1"/>
  <c r="AF18" i="84" s="1"/>
  <c r="AF19" i="84" s="1"/>
  <c r="AF20" i="84" s="1"/>
  <c r="AF21" i="84" s="1"/>
  <c r="AF22" i="84" s="1"/>
  <c r="AF23" i="84" s="1"/>
  <c r="AF24" i="84" s="1"/>
  <c r="AF25" i="84" s="1"/>
  <c r="AF26" i="84" s="1"/>
  <c r="AF27" i="84" s="1"/>
  <c r="AF28" i="84" s="1"/>
  <c r="AF29" i="84" s="1"/>
  <c r="AF30" i="84" s="1"/>
  <c r="AF31" i="84" s="1"/>
  <c r="AF32" i="84" s="1"/>
  <c r="AF33" i="84" s="1"/>
  <c r="AF34" i="84" s="1"/>
  <c r="AF35" i="84" s="1"/>
  <c r="AF36" i="84" s="1"/>
  <c r="AF37" i="84" s="1"/>
  <c r="AF38" i="84" s="1"/>
  <c r="AF39" i="84" s="1"/>
  <c r="AF40" i="84" s="1"/>
  <c r="AF41" i="84" s="1"/>
  <c r="AF42" i="84" s="1"/>
  <c r="AF43" i="84" s="1"/>
  <c r="AF44" i="84" s="1"/>
  <c r="AF45" i="84" s="1"/>
  <c r="AF46" i="84" s="1"/>
  <c r="AF47" i="84" s="1"/>
  <c r="AF48" i="84" s="1"/>
  <c r="AF49" i="84" s="1"/>
  <c r="AF50" i="84" s="1"/>
  <c r="AL4" i="84"/>
  <c r="AK4" i="84"/>
  <c r="AK2" i="84" s="1"/>
  <c r="AJ4" i="84"/>
  <c r="AJ2" i="84" s="1"/>
  <c r="G3" i="84"/>
  <c r="AL2" i="84"/>
  <c r="E2" i="84"/>
  <c r="E3" i="84" s="1"/>
  <c r="AK38" i="85"/>
  <c r="E61" i="85"/>
  <c r="AK36" i="85"/>
  <c r="AK40" i="85"/>
  <c r="AK13" i="85"/>
  <c r="E39" i="85"/>
  <c r="AK17" i="85"/>
  <c r="AK31" i="85"/>
  <c r="AK45" i="85"/>
  <c r="AL21" i="85"/>
  <c r="E16" i="85"/>
  <c r="E23" i="85"/>
  <c r="AK26" i="85"/>
  <c r="AK30" i="85"/>
  <c r="E42" i="85"/>
  <c r="AL34" i="85"/>
  <c r="AK46" i="85"/>
  <c r="E44" i="85"/>
  <c r="AK29" i="85"/>
  <c r="E14" i="85"/>
  <c r="AK9" i="85"/>
  <c r="AK20" i="85"/>
  <c r="AK61" i="85"/>
  <c r="E35" i="85"/>
  <c r="E13" i="85"/>
  <c r="E38" i="85"/>
  <c r="E48" i="85"/>
  <c r="AL12" i="85"/>
  <c r="E40" i="85"/>
  <c r="E17" i="85"/>
  <c r="AL15" i="85"/>
  <c r="AL36" i="85"/>
  <c r="E45" i="85"/>
  <c r="AK37" i="85"/>
  <c r="AL7" i="85"/>
  <c r="AL20" i="85"/>
  <c r="AL43" i="85"/>
  <c r="AL13" i="85"/>
  <c r="E8" i="85"/>
  <c r="AL29" i="85"/>
  <c r="E15" i="85"/>
  <c r="E41" i="85"/>
  <c r="E21" i="85"/>
  <c r="AK47" i="85"/>
  <c r="AL49" i="85"/>
  <c r="AL47" i="85"/>
  <c r="AK10" i="85"/>
  <c r="E20" i="85"/>
  <c r="AK16" i="85"/>
  <c r="AK34" i="85"/>
  <c r="AK41" i="85"/>
  <c r="E28" i="85"/>
  <c r="AL9" i="85"/>
  <c r="E43" i="85"/>
  <c r="E25" i="85"/>
  <c r="AK21" i="85"/>
  <c r="E9" i="85"/>
  <c r="AL26" i="85"/>
  <c r="E31" i="85"/>
  <c r="AK27" i="85"/>
  <c r="AL44" i="85"/>
  <c r="E10" i="85"/>
  <c r="E27" i="85"/>
  <c r="AL39" i="85"/>
  <c r="AL32" i="85"/>
  <c r="AL40" i="85"/>
  <c r="AK43" i="85"/>
  <c r="AL38" i="85"/>
  <c r="E37" i="85"/>
  <c r="AK49" i="85"/>
  <c r="AL10" i="85"/>
  <c r="E22" i="85"/>
  <c r="AK32" i="85"/>
  <c r="AK44" i="85"/>
  <c r="AK35" i="85"/>
  <c r="AL31" i="85"/>
  <c r="AL33" i="85"/>
  <c r="E32" i="85"/>
  <c r="AK12" i="85"/>
  <c r="AK19" i="85"/>
  <c r="AK24" i="85"/>
  <c r="AL41" i="85"/>
  <c r="E19" i="85"/>
  <c r="AK48" i="85"/>
  <c r="AK25" i="85"/>
  <c r="AK28" i="85"/>
  <c r="E46" i="85"/>
  <c r="E33" i="85"/>
  <c r="AK15" i="85"/>
  <c r="AL16" i="85"/>
  <c r="E47" i="85"/>
  <c r="E49" i="85"/>
  <c r="AL19" i="85"/>
  <c r="AL46" i="85"/>
  <c r="AK7" i="85"/>
  <c r="AL45" i="85"/>
  <c r="E6" i="84"/>
  <c r="AL61" i="85"/>
  <c r="E11" i="85"/>
  <c r="E36" i="85"/>
  <c r="AL37" i="85"/>
  <c r="AL24" i="85"/>
  <c r="E18" i="85"/>
  <c r="E24" i="85"/>
  <c r="AJ9" i="84"/>
  <c r="AK39" i="85"/>
  <c r="AL17" i="85"/>
  <c r="AK42" i="85"/>
  <c r="E12" i="85"/>
  <c r="AL25" i="85"/>
  <c r="E34" i="85"/>
  <c r="AL27" i="85"/>
  <c r="E7" i="85"/>
  <c r="AL42" i="85"/>
  <c r="AL28" i="85"/>
  <c r="AK33" i="85"/>
  <c r="AL35" i="85"/>
  <c r="AL30" i="85"/>
  <c r="AL48" i="85"/>
  <c r="E29" i="85"/>
  <c r="AG9" i="85" l="1"/>
  <c r="AH9" i="85"/>
  <c r="AM7" i="85"/>
  <c r="AM31" i="85"/>
  <c r="AH12" i="85"/>
  <c r="AG12" i="85"/>
  <c r="AM9" i="85"/>
  <c r="AG7" i="85"/>
  <c r="AH7" i="85"/>
  <c r="AM27" i="85"/>
  <c r="AM15" i="85"/>
  <c r="AH13" i="85"/>
  <c r="AG13" i="85"/>
  <c r="AG19" i="85"/>
  <c r="AH19" i="85"/>
  <c r="AH27" i="85"/>
  <c r="AG27" i="85"/>
  <c r="AM10" i="85"/>
  <c r="AG15" i="85"/>
  <c r="AH15" i="85"/>
  <c r="AM13" i="85"/>
  <c r="AM19" i="85"/>
  <c r="AG31" i="85"/>
  <c r="AH31" i="85"/>
  <c r="AM12" i="85"/>
  <c r="AH10" i="85"/>
  <c r="AG10" i="85"/>
  <c r="AG39" i="85"/>
  <c r="AH39" i="85"/>
  <c r="O10" i="85"/>
  <c r="U13" i="85"/>
  <c r="V13" i="85" s="1"/>
  <c r="O11" i="85"/>
  <c r="R12" i="85"/>
  <c r="R13" i="85"/>
  <c r="S13" i="85" s="1"/>
  <c r="O13" i="85"/>
  <c r="U11" i="85"/>
  <c r="V11" i="85" s="1"/>
  <c r="O8" i="85"/>
  <c r="R8" i="85"/>
  <c r="O9" i="85"/>
  <c r="U12" i="85"/>
  <c r="V12" i="85" s="1"/>
  <c r="U10" i="85"/>
  <c r="V10" i="85" s="1"/>
  <c r="R10" i="85"/>
  <c r="R11" i="85"/>
  <c r="O16" i="85" a="1"/>
  <c r="O16" i="85" s="1"/>
  <c r="U8" i="85"/>
  <c r="O12" i="85"/>
  <c r="U9" i="85"/>
  <c r="V9" i="85" s="1"/>
  <c r="R16" i="85" a="1"/>
  <c r="R16" i="85" s="1"/>
  <c r="R9" i="85"/>
  <c r="U16" i="85" a="1"/>
  <c r="U16" i="85" s="1"/>
  <c r="AG38" i="85"/>
  <c r="AH38" i="85"/>
  <c r="AG46" i="85"/>
  <c r="AH46" i="85"/>
  <c r="AM35" i="85"/>
  <c r="AM61" i="85"/>
  <c r="AM47" i="85"/>
  <c r="AM29" i="85"/>
  <c r="AM40" i="85"/>
  <c r="AM37" i="85"/>
  <c r="AH20" i="85"/>
  <c r="AG20" i="85"/>
  <c r="AM48" i="85"/>
  <c r="AG17" i="85"/>
  <c r="AH17" i="85"/>
  <c r="AH61" i="85"/>
  <c r="AG61" i="85"/>
  <c r="AG29" i="85"/>
  <c r="AH29" i="85"/>
  <c r="AM43" i="85"/>
  <c r="AH25" i="85"/>
  <c r="AG25" i="85"/>
  <c r="AM24" i="85"/>
  <c r="AM42" i="85"/>
  <c r="AM44" i="85"/>
  <c r="AH49" i="85"/>
  <c r="AG49" i="85"/>
  <c r="AG33" i="85"/>
  <c r="AH33" i="85"/>
  <c r="AM25" i="85"/>
  <c r="AH24" i="85"/>
  <c r="AG24" i="85"/>
  <c r="AM38" i="85"/>
  <c r="AG45" i="85"/>
  <c r="AH45" i="85"/>
  <c r="AM34" i="85"/>
  <c r="AM41" i="85"/>
  <c r="AM32" i="85"/>
  <c r="AG21" i="85"/>
  <c r="AH21" i="85"/>
  <c r="AH40" i="85"/>
  <c r="AG40" i="85"/>
  <c r="AM26" i="85"/>
  <c r="AH37" i="85"/>
  <c r="AG37" i="85"/>
  <c r="AG48" i="85"/>
  <c r="AH48" i="85"/>
  <c r="AM17" i="85"/>
  <c r="AH43" i="85"/>
  <c r="AG43" i="85"/>
  <c r="AM39" i="85"/>
  <c r="AG36" i="85"/>
  <c r="AH36" i="85"/>
  <c r="AH16" i="85"/>
  <c r="AG16" i="85"/>
  <c r="AG30" i="85"/>
  <c r="AH30" i="85"/>
  <c r="AH28" i="85"/>
  <c r="AG28" i="85"/>
  <c r="AM46" i="85"/>
  <c r="AH35" i="85"/>
  <c r="AG35" i="85"/>
  <c r="AH47" i="85"/>
  <c r="AG47" i="85"/>
  <c r="AM20" i="85"/>
  <c r="AG42" i="85"/>
  <c r="AH42" i="85"/>
  <c r="AH44" i="85"/>
  <c r="AG44" i="85"/>
  <c r="AM49" i="85"/>
  <c r="AM33" i="85"/>
  <c r="AM36" i="85"/>
  <c r="AM16" i="85"/>
  <c r="AM30" i="85"/>
  <c r="AM28" i="85"/>
  <c r="AM45" i="85"/>
  <c r="AG34" i="85"/>
  <c r="AH34" i="85"/>
  <c r="AH41" i="85"/>
  <c r="AG41" i="85"/>
  <c r="AH32" i="85"/>
  <c r="AG32" i="85"/>
  <c r="AM21" i="85"/>
  <c r="AG26" i="85"/>
  <c r="AH26" i="85"/>
  <c r="BG8" i="85"/>
  <c r="BF8" i="85"/>
  <c r="BI8" i="85"/>
  <c r="BH8" i="85"/>
  <c r="BD7" i="85"/>
  <c r="BC10" i="85"/>
  <c r="BD9" i="85"/>
  <c r="AW11" i="84"/>
  <c r="AW13" i="84"/>
  <c r="AX13" i="84" s="1"/>
  <c r="AW9" i="84"/>
  <c r="AX9" i="84" s="1"/>
  <c r="AW10" i="84"/>
  <c r="AX10" i="84" s="1"/>
  <c r="AW12" i="84"/>
  <c r="AW51" i="84"/>
  <c r="AX51" i="84" s="1"/>
  <c r="AW52" i="84"/>
  <c r="AX52" i="84" s="1"/>
  <c r="AW49" i="84"/>
  <c r="AW58" i="84"/>
  <c r="AX58" i="84" s="1"/>
  <c r="AW44" i="84"/>
  <c r="AX44" i="84" s="1"/>
  <c r="AW63" i="84"/>
  <c r="AW56" i="84"/>
  <c r="AX56" i="84" s="1"/>
  <c r="AW46" i="84"/>
  <c r="AX46" i="84" s="1"/>
  <c r="AW54" i="84"/>
  <c r="AX54" i="84" s="1"/>
  <c r="AW38" i="84"/>
  <c r="AX38" i="84" s="1"/>
  <c r="AW25" i="84"/>
  <c r="AX25" i="84" s="1"/>
  <c r="AW14" i="84"/>
  <c r="AX14" i="84" s="1"/>
  <c r="AW7" i="84"/>
  <c r="AX7" i="84" s="1"/>
  <c r="AW42" i="84"/>
  <c r="AX42" i="84" s="1"/>
  <c r="AW29" i="84"/>
  <c r="AX29" i="84" s="1"/>
  <c r="AW21" i="84"/>
  <c r="AX21" i="84" s="1"/>
  <c r="AW17" i="84"/>
  <c r="AX17" i="84" s="1"/>
  <c r="AW34" i="84"/>
  <c r="AX34" i="84" s="1"/>
  <c r="L14" i="84"/>
  <c r="C77" i="84" s="1"/>
  <c r="AW8" i="84"/>
  <c r="AX8" i="84" s="1"/>
  <c r="BC9" i="84"/>
  <c r="AX11" i="84"/>
  <c r="AX12" i="84"/>
  <c r="AW18" i="84"/>
  <c r="AX18" i="84" s="1"/>
  <c r="AW26" i="84"/>
  <c r="AX26" i="84" s="1"/>
  <c r="AW15" i="84"/>
  <c r="AX15" i="84" s="1"/>
  <c r="AW24" i="84"/>
  <c r="AX24" i="84" s="1"/>
  <c r="AW22" i="84"/>
  <c r="AX22" i="84" s="1"/>
  <c r="AW30" i="84"/>
  <c r="AX30" i="84" s="1"/>
  <c r="AW37" i="84"/>
  <c r="AX37" i="84" s="1"/>
  <c r="AW16" i="84"/>
  <c r="AX16" i="84" s="1"/>
  <c r="AW20" i="84"/>
  <c r="AX20" i="84" s="1"/>
  <c r="AW28" i="84"/>
  <c r="AX28" i="84" s="1"/>
  <c r="AW35" i="84"/>
  <c r="AX35" i="84" s="1"/>
  <c r="AW19" i="84"/>
  <c r="AX19" i="84" s="1"/>
  <c r="AW23" i="84"/>
  <c r="AX23" i="84" s="1"/>
  <c r="AW27" i="84"/>
  <c r="AX27" i="84" s="1"/>
  <c r="AW33" i="84"/>
  <c r="AX33" i="84" s="1"/>
  <c r="AW41" i="84"/>
  <c r="AX41" i="84" s="1"/>
  <c r="AW47" i="84"/>
  <c r="AX47" i="84" s="1"/>
  <c r="AX63" i="84"/>
  <c r="AW31" i="84"/>
  <c r="AX31" i="84" s="1"/>
  <c r="AW39" i="84"/>
  <c r="AX39" i="84" s="1"/>
  <c r="AW48" i="84"/>
  <c r="AX48" i="84" s="1"/>
  <c r="AW61" i="84"/>
  <c r="AX61" i="84" s="1"/>
  <c r="AW62" i="84"/>
  <c r="AX62" i="84" s="1"/>
  <c r="AW32" i="84"/>
  <c r="AX32" i="84" s="1"/>
  <c r="AW36" i="84"/>
  <c r="AX36" i="84" s="1"/>
  <c r="AW40" i="84"/>
  <c r="AX40" i="84" s="1"/>
  <c r="AX49" i="84"/>
  <c r="AW43" i="84"/>
  <c r="AX43" i="84" s="1"/>
  <c r="AW45" i="84"/>
  <c r="AX45" i="84" s="1"/>
  <c r="AW53" i="84"/>
  <c r="AX53" i="84" s="1"/>
  <c r="AW59" i="84"/>
  <c r="AX59" i="84" s="1"/>
  <c r="AW50" i="84"/>
  <c r="AX50" i="84" s="1"/>
  <c r="AW55" i="84"/>
  <c r="AX55" i="84" s="1"/>
  <c r="AW57" i="84"/>
  <c r="AX57" i="84" s="1"/>
  <c r="AW60" i="84"/>
  <c r="AX60" i="84" s="1"/>
  <c r="BI63" i="83"/>
  <c r="BH63" i="83"/>
  <c r="BG63" i="83"/>
  <c r="BF63" i="83"/>
  <c r="AV63" i="83"/>
  <c r="G7" i="84"/>
  <c r="G26" i="84"/>
  <c r="AJ11" i="84"/>
  <c r="G38" i="84"/>
  <c r="AJ32" i="84"/>
  <c r="AJ23" i="84"/>
  <c r="G46" i="84"/>
  <c r="G18" i="84"/>
  <c r="G36" i="84"/>
  <c r="G28" i="84"/>
  <c r="G22" i="84"/>
  <c r="AJ42" i="84"/>
  <c r="AJ10" i="84"/>
  <c r="G40" i="84"/>
  <c r="G29" i="84"/>
  <c r="G11" i="84"/>
  <c r="AJ55" i="84"/>
  <c r="G32" i="84"/>
  <c r="AJ44" i="84"/>
  <c r="G31" i="84"/>
  <c r="AJ63" i="84"/>
  <c r="G19" i="84"/>
  <c r="AJ15" i="84"/>
  <c r="AJ19" i="84"/>
  <c r="G13" i="84"/>
  <c r="AJ7" i="84"/>
  <c r="AJ61" i="84"/>
  <c r="AJ17" i="84"/>
  <c r="G17" i="84"/>
  <c r="AJ27" i="84"/>
  <c r="AJ58" i="84"/>
  <c r="AJ12" i="84"/>
  <c r="G14" i="84"/>
  <c r="AL9" i="84"/>
  <c r="G8" i="84"/>
  <c r="AJ64" i="84"/>
  <c r="G10" i="84"/>
  <c r="AJ25" i="84"/>
  <c r="AJ38" i="84"/>
  <c r="G34" i="84"/>
  <c r="G12" i="84"/>
  <c r="AJ57" i="84"/>
  <c r="G48" i="84"/>
  <c r="AJ52" i="84"/>
  <c r="G16" i="84"/>
  <c r="G61" i="84"/>
  <c r="AJ40" i="84"/>
  <c r="AK9" i="84"/>
  <c r="AJ30" i="84"/>
  <c r="G25" i="84"/>
  <c r="AJ50" i="84"/>
  <c r="AJ54" i="84"/>
  <c r="AJ62" i="84"/>
  <c r="AJ28" i="84"/>
  <c r="AJ65" i="84"/>
  <c r="AJ46" i="84"/>
  <c r="G23" i="84"/>
  <c r="AJ49" i="84"/>
  <c r="G35" i="84"/>
  <c r="AJ18" i="84"/>
  <c r="G27" i="84"/>
  <c r="AJ13" i="84"/>
  <c r="AJ33" i="84"/>
  <c r="G21" i="84"/>
  <c r="AJ48" i="84"/>
  <c r="AJ26" i="84"/>
  <c r="G20" i="84"/>
  <c r="AJ31" i="84"/>
  <c r="G47" i="84"/>
  <c r="G24" i="84"/>
  <c r="AJ43" i="84"/>
  <c r="AJ59" i="84"/>
  <c r="AJ37" i="84"/>
  <c r="G9" i="84"/>
  <c r="AJ14" i="84"/>
  <c r="AJ53" i="84"/>
  <c r="AJ66" i="84"/>
  <c r="AJ41" i="84"/>
  <c r="AJ16" i="84"/>
  <c r="AJ29" i="84"/>
  <c r="G45" i="84"/>
  <c r="G15" i="84"/>
  <c r="AJ39" i="84"/>
  <c r="AJ35" i="84"/>
  <c r="AJ36" i="84"/>
  <c r="G39" i="84"/>
  <c r="G42" i="84"/>
  <c r="AJ56" i="84"/>
  <c r="AJ47" i="84"/>
  <c r="AJ24" i="84"/>
  <c r="G33" i="84"/>
  <c r="G44" i="84"/>
  <c r="AJ8" i="84"/>
  <c r="AJ21" i="84"/>
  <c r="AJ20" i="84"/>
  <c r="G49" i="84"/>
  <c r="AJ51" i="84"/>
  <c r="AJ45" i="84"/>
  <c r="G41" i="84"/>
  <c r="G30" i="84"/>
  <c r="AJ34" i="84"/>
  <c r="AJ60" i="84"/>
  <c r="G43" i="84"/>
  <c r="G37" i="84"/>
  <c r="AJ67" i="84"/>
  <c r="AJ22" i="84"/>
  <c r="M13" i="84" l="1"/>
  <c r="M11" i="84"/>
  <c r="Y14" i="84"/>
  <c r="R14" i="85"/>
  <c r="S8" i="85" s="1"/>
  <c r="AA10" i="85"/>
  <c r="AA9" i="85"/>
  <c r="AA13" i="85"/>
  <c r="BG9" i="85"/>
  <c r="BF9" i="85"/>
  <c r="BI9" i="85"/>
  <c r="BH9" i="85"/>
  <c r="AA12" i="85"/>
  <c r="BD10" i="85"/>
  <c r="BC11" i="85"/>
  <c r="V8" i="85"/>
  <c r="U14" i="85"/>
  <c r="O14" i="85"/>
  <c r="P13" i="85" s="1"/>
  <c r="AA8" i="85"/>
  <c r="BG7" i="85"/>
  <c r="BF7" i="85"/>
  <c r="BI7" i="85"/>
  <c r="BH7" i="85"/>
  <c r="AA11" i="85"/>
  <c r="AY60" i="84"/>
  <c r="AY36" i="84"/>
  <c r="AY23" i="84"/>
  <c r="AL55" i="84"/>
  <c r="AK55" i="84"/>
  <c r="AM55" i="84" s="1"/>
  <c r="AK66" i="84"/>
  <c r="AM66" i="84" s="1"/>
  <c r="AL66" i="84"/>
  <c r="AL56" i="84"/>
  <c r="AK56" i="84"/>
  <c r="AM56" i="84" s="1"/>
  <c r="AL64" i="84"/>
  <c r="AK64" i="84"/>
  <c r="AM64" i="84" s="1"/>
  <c r="AL57" i="84"/>
  <c r="AK57" i="84"/>
  <c r="AM57" i="84" s="1"/>
  <c r="AK51" i="84"/>
  <c r="AM51" i="84" s="1"/>
  <c r="AL51" i="84"/>
  <c r="AL58" i="84"/>
  <c r="AK58" i="84"/>
  <c r="AM58" i="84" s="1"/>
  <c r="AL60" i="84"/>
  <c r="AK60" i="84"/>
  <c r="AM60" i="84" s="1"/>
  <c r="AK59" i="84"/>
  <c r="AM59" i="84" s="1"/>
  <c r="AL59" i="84"/>
  <c r="AL52" i="84"/>
  <c r="AK52" i="84"/>
  <c r="AM52" i="84" s="1"/>
  <c r="AL63" i="84"/>
  <c r="AK63" i="84"/>
  <c r="AM63" i="84" s="1"/>
  <c r="AH9" i="84"/>
  <c r="AG9" i="84"/>
  <c r="AL53" i="84"/>
  <c r="AK53" i="84"/>
  <c r="AM53" i="84" s="1"/>
  <c r="AL67" i="84"/>
  <c r="AK67" i="84"/>
  <c r="AM67" i="84" s="1"/>
  <c r="AK62" i="84"/>
  <c r="AM62" i="84" s="1"/>
  <c r="AL62" i="84"/>
  <c r="AL54" i="84"/>
  <c r="AK54" i="84"/>
  <c r="AM54" i="84" s="1"/>
  <c r="AL65" i="84"/>
  <c r="AK65" i="84"/>
  <c r="AM65" i="84" s="1"/>
  <c r="AM9" i="84"/>
  <c r="AY41" i="84"/>
  <c r="AY19" i="84"/>
  <c r="AY55" i="84"/>
  <c r="AY37" i="84"/>
  <c r="AY24" i="84"/>
  <c r="AY56" i="84"/>
  <c r="AY10" i="84"/>
  <c r="AY33" i="84"/>
  <c r="AY50" i="84"/>
  <c r="AY45" i="84"/>
  <c r="AY40" i="84"/>
  <c r="AY61" i="84"/>
  <c r="AY27" i="84"/>
  <c r="AY8" i="84"/>
  <c r="AY13" i="84"/>
  <c r="AY9" i="84"/>
  <c r="AY59" i="84"/>
  <c r="AY39" i="84"/>
  <c r="AY32" i="84"/>
  <c r="AY20" i="84"/>
  <c r="AY16" i="84"/>
  <c r="AY18" i="84"/>
  <c r="AY29" i="84"/>
  <c r="AY25" i="84"/>
  <c r="AY54" i="84"/>
  <c r="AY52" i="84"/>
  <c r="AY44" i="84"/>
  <c r="AY47" i="84"/>
  <c r="AY12" i="84"/>
  <c r="M14" i="84"/>
  <c r="L5" i="84"/>
  <c r="AY34" i="84"/>
  <c r="M12" i="84"/>
  <c r="AY17" i="84"/>
  <c r="AY7" i="84"/>
  <c r="AY51" i="84"/>
  <c r="M10" i="84"/>
  <c r="AY43" i="84"/>
  <c r="AY48" i="84"/>
  <c r="AY30" i="84"/>
  <c r="AY15" i="84"/>
  <c r="AY53" i="84"/>
  <c r="AY49" i="84"/>
  <c r="AY57" i="84"/>
  <c r="AY31" i="84"/>
  <c r="AY38" i="84"/>
  <c r="AY28" i="84"/>
  <c r="AY22" i="84"/>
  <c r="AY26" i="84"/>
  <c r="AY11" i="84"/>
  <c r="BC10" i="84"/>
  <c r="AY62" i="84"/>
  <c r="AY42" i="84"/>
  <c r="AY63" i="84"/>
  <c r="AY35" i="84"/>
  <c r="M8" i="84"/>
  <c r="AY21" i="84"/>
  <c r="AY14" i="84"/>
  <c r="AY46" i="84"/>
  <c r="AY58" i="84"/>
  <c r="M9" i="84"/>
  <c r="AV31" i="83"/>
  <c r="AV32" i="83"/>
  <c r="AV33" i="83"/>
  <c r="AV34" i="83"/>
  <c r="AV35" i="83"/>
  <c r="AV36" i="83"/>
  <c r="AV37" i="83"/>
  <c r="AV38" i="83"/>
  <c r="AV39" i="83"/>
  <c r="AV40" i="83"/>
  <c r="AV41" i="83"/>
  <c r="AV42" i="83"/>
  <c r="AV43" i="83"/>
  <c r="AV44" i="83"/>
  <c r="AV45" i="83"/>
  <c r="AV46" i="83"/>
  <c r="AV47" i="83"/>
  <c r="AV48" i="83"/>
  <c r="AV49" i="83"/>
  <c r="AV50" i="83"/>
  <c r="AV51" i="83"/>
  <c r="AV52" i="83"/>
  <c r="AV53" i="83"/>
  <c r="AV54" i="83"/>
  <c r="AV55" i="83"/>
  <c r="AV56" i="83"/>
  <c r="AV57" i="83"/>
  <c r="AV58" i="83"/>
  <c r="AV59" i="83"/>
  <c r="AV60" i="83"/>
  <c r="AV61" i="83"/>
  <c r="AV62" i="83"/>
  <c r="AV30" i="83"/>
  <c r="AK50" i="84"/>
  <c r="AL50" i="84"/>
  <c r="AL49" i="84"/>
  <c r="AK15" i="84"/>
  <c r="E15" i="84"/>
  <c r="AL28" i="84"/>
  <c r="AL29" i="84"/>
  <c r="E26" i="84"/>
  <c r="E37" i="84"/>
  <c r="E16" i="84"/>
  <c r="AL48" i="84"/>
  <c r="E7" i="84"/>
  <c r="E20" i="84"/>
  <c r="AK39" i="84"/>
  <c r="E31" i="84"/>
  <c r="E9" i="84"/>
  <c r="AL23" i="84"/>
  <c r="AL32" i="84"/>
  <c r="AL21" i="84"/>
  <c r="AK46" i="84"/>
  <c r="AK36" i="84"/>
  <c r="AK17" i="84"/>
  <c r="AK45" i="84"/>
  <c r="AK27" i="84"/>
  <c r="E46" i="84"/>
  <c r="AL37" i="84"/>
  <c r="AK29" i="84"/>
  <c r="AL8" i="84"/>
  <c r="AK35" i="84"/>
  <c r="E14" i="84"/>
  <c r="AL25" i="84"/>
  <c r="E27" i="84"/>
  <c r="E23" i="84"/>
  <c r="E39" i="84"/>
  <c r="AK7" i="84"/>
  <c r="AL36" i="84"/>
  <c r="E49" i="84"/>
  <c r="E40" i="84"/>
  <c r="AL20" i="84"/>
  <c r="E11" i="84"/>
  <c r="AK41" i="84"/>
  <c r="AL34" i="84"/>
  <c r="AK19" i="84"/>
  <c r="AK20" i="84"/>
  <c r="AL10" i="84"/>
  <c r="E17" i="84"/>
  <c r="AL15" i="84"/>
  <c r="AL12" i="84"/>
  <c r="AK21" i="84"/>
  <c r="E61" i="84"/>
  <c r="AL18" i="84"/>
  <c r="E13" i="84"/>
  <c r="AL39" i="84"/>
  <c r="E28" i="84"/>
  <c r="AK43" i="84"/>
  <c r="AK34" i="84"/>
  <c r="AK23" i="84"/>
  <c r="AL26" i="84"/>
  <c r="E33" i="84"/>
  <c r="AL61" i="84"/>
  <c r="E47" i="84"/>
  <c r="AL35" i="84"/>
  <c r="AK24" i="84"/>
  <c r="E34" i="84"/>
  <c r="AK47" i="84"/>
  <c r="AL30" i="84"/>
  <c r="E24" i="84"/>
  <c r="E21" i="84"/>
  <c r="E44" i="84"/>
  <c r="E12" i="84"/>
  <c r="AK61" i="84"/>
  <c r="AK8" i="84"/>
  <c r="AK32" i="84"/>
  <c r="AK42" i="84"/>
  <c r="AK37" i="84"/>
  <c r="E41" i="84"/>
  <c r="AK13" i="84"/>
  <c r="E48" i="84"/>
  <c r="AL45" i="84"/>
  <c r="E30" i="84"/>
  <c r="AK49" i="84"/>
  <c r="E8" i="84"/>
  <c r="AK38" i="84"/>
  <c r="AL38" i="84"/>
  <c r="AK11" i="84"/>
  <c r="AL33" i="84"/>
  <c r="AL43" i="84"/>
  <c r="AK28" i="84"/>
  <c r="AL41" i="84"/>
  <c r="E42" i="84"/>
  <c r="AL11" i="84"/>
  <c r="E36" i="84"/>
  <c r="AK30" i="84"/>
  <c r="AL31" i="84"/>
  <c r="AK16" i="84"/>
  <c r="AL47" i="84"/>
  <c r="AK14" i="84"/>
  <c r="AK48" i="84"/>
  <c r="E38" i="84"/>
  <c r="AL7" i="84"/>
  <c r="AL13" i="84"/>
  <c r="AK18" i="84"/>
  <c r="E32" i="84"/>
  <c r="AL24" i="84"/>
  <c r="AL22" i="84"/>
  <c r="AL16" i="84"/>
  <c r="AK10" i="84"/>
  <c r="E19" i="84"/>
  <c r="E25" i="84"/>
  <c r="AK33" i="84"/>
  <c r="AK44" i="84"/>
  <c r="E29" i="84"/>
  <c r="AK26" i="84"/>
  <c r="AK22" i="84"/>
  <c r="E45" i="84"/>
  <c r="AL19" i="84"/>
  <c r="E35" i="84"/>
  <c r="AL40" i="84"/>
  <c r="E10" i="84"/>
  <c r="AL17" i="84"/>
  <c r="AL14" i="84"/>
  <c r="AK12" i="84"/>
  <c r="E22" i="84"/>
  <c r="AL27" i="84"/>
  <c r="AK31" i="84"/>
  <c r="AK40" i="84"/>
  <c r="AL42" i="84"/>
  <c r="AL46" i="84"/>
  <c r="E43" i="84"/>
  <c r="AL44" i="84"/>
  <c r="E18" i="84"/>
  <c r="AK25" i="84"/>
  <c r="S9" i="85" l="1"/>
  <c r="BD9" i="84"/>
  <c r="S12" i="85"/>
  <c r="S10" i="85"/>
  <c r="S11" i="85"/>
  <c r="AA14" i="85"/>
  <c r="P14" i="85"/>
  <c r="O5" i="85"/>
  <c r="P10" i="85"/>
  <c r="P11" i="85"/>
  <c r="P8" i="85"/>
  <c r="BC12" i="85"/>
  <c r="BD11" i="85"/>
  <c r="P12" i="85"/>
  <c r="P9" i="85"/>
  <c r="S14" i="85"/>
  <c r="R5" i="85"/>
  <c r="V14" i="85"/>
  <c r="U5" i="85"/>
  <c r="BG10" i="85"/>
  <c r="BF10" i="85"/>
  <c r="BI10" i="85"/>
  <c r="BH10" i="85"/>
  <c r="AH39" i="84"/>
  <c r="AG39" i="84"/>
  <c r="AM32" i="84"/>
  <c r="AH18" i="84"/>
  <c r="AG18" i="84"/>
  <c r="AH13" i="84"/>
  <c r="AG13" i="84"/>
  <c r="AM24" i="84"/>
  <c r="AG50" i="84"/>
  <c r="AH50" i="84"/>
  <c r="AM35" i="84"/>
  <c r="AH29" i="84"/>
  <c r="AG29" i="84"/>
  <c r="AM14" i="84"/>
  <c r="AM12" i="84"/>
  <c r="AH16" i="84"/>
  <c r="AG16" i="84"/>
  <c r="AM47" i="84"/>
  <c r="AM40" i="84"/>
  <c r="AM25" i="84"/>
  <c r="AM41" i="84"/>
  <c r="AH10" i="84"/>
  <c r="AG10" i="84"/>
  <c r="U16" i="84" a="1"/>
  <c r="U16" i="84" s="1"/>
  <c r="O16" i="84" a="1"/>
  <c r="O16" i="84" s="1"/>
  <c r="R13" i="84"/>
  <c r="S13" i="84" s="1"/>
  <c r="R12" i="84"/>
  <c r="R11" i="84"/>
  <c r="R10" i="84"/>
  <c r="R16" i="84" a="1"/>
  <c r="R16" i="84" s="1"/>
  <c r="U13" i="84"/>
  <c r="V13" i="84" s="1"/>
  <c r="O13" i="84"/>
  <c r="U12" i="84"/>
  <c r="V12" i="84" s="1"/>
  <c r="O12" i="84"/>
  <c r="U11" i="84"/>
  <c r="V11" i="84" s="1"/>
  <c r="O11" i="84"/>
  <c r="U10" i="84"/>
  <c r="V10" i="84" s="1"/>
  <c r="O10" i="84"/>
  <c r="U9" i="84"/>
  <c r="V9" i="84" s="1"/>
  <c r="O9" i="84"/>
  <c r="U8" i="84"/>
  <c r="O8" i="84"/>
  <c r="R9" i="84"/>
  <c r="R8" i="84"/>
  <c r="AM44" i="84"/>
  <c r="AM37" i="84"/>
  <c r="AH22" i="84"/>
  <c r="AG22" i="84"/>
  <c r="AH15" i="84"/>
  <c r="AG15" i="84"/>
  <c r="AH11" i="84"/>
  <c r="AG11" i="84"/>
  <c r="AM39" i="84"/>
  <c r="AG32" i="84"/>
  <c r="AH32" i="84"/>
  <c r="AM18" i="84"/>
  <c r="AM13" i="84"/>
  <c r="AH24" i="84"/>
  <c r="AG24" i="84"/>
  <c r="AM34" i="84"/>
  <c r="AM48" i="84"/>
  <c r="AH30" i="84"/>
  <c r="AG30" i="84"/>
  <c r="AM23" i="84"/>
  <c r="AM28" i="84"/>
  <c r="AG47" i="84"/>
  <c r="AH47" i="84"/>
  <c r="AG40" i="84"/>
  <c r="AH40" i="84"/>
  <c r="AH25" i="84"/>
  <c r="AG25" i="84"/>
  <c r="AH41" i="84"/>
  <c r="AG41" i="84"/>
  <c r="AM10" i="84"/>
  <c r="AH7" i="84"/>
  <c r="AG7" i="84"/>
  <c r="AG44" i="84"/>
  <c r="AH44" i="84"/>
  <c r="AH37" i="84"/>
  <c r="AG37" i="84"/>
  <c r="AM22" i="84"/>
  <c r="AM15" i="84"/>
  <c r="AM11" i="84"/>
  <c r="AM38" i="84"/>
  <c r="AM61" i="84"/>
  <c r="AM17" i="84"/>
  <c r="AM27" i="84"/>
  <c r="AH31" i="84"/>
  <c r="AG31" i="84"/>
  <c r="AH34" i="84"/>
  <c r="AG34" i="84"/>
  <c r="AH48" i="84"/>
  <c r="AG48" i="84"/>
  <c r="AM30" i="84"/>
  <c r="AG23" i="84"/>
  <c r="AH23" i="84"/>
  <c r="AH28" i="84"/>
  <c r="AG28" i="84"/>
  <c r="AM49" i="84"/>
  <c r="AH43" i="84"/>
  <c r="AG43" i="84"/>
  <c r="AH26" i="84"/>
  <c r="AG26" i="84"/>
  <c r="AM19" i="84"/>
  <c r="AM20" i="84"/>
  <c r="AM7" i="84"/>
  <c r="AM46" i="84"/>
  <c r="AM42" i="84"/>
  <c r="AM36" i="84"/>
  <c r="AM21" i="84"/>
  <c r="AM33" i="84"/>
  <c r="AM45" i="84"/>
  <c r="AH8" i="84"/>
  <c r="AG8" i="84"/>
  <c r="AH38" i="84"/>
  <c r="AG38" i="84"/>
  <c r="AH61" i="84"/>
  <c r="AG61" i="84"/>
  <c r="AH17" i="84"/>
  <c r="AG17" i="84"/>
  <c r="AG27" i="84"/>
  <c r="AH27" i="84"/>
  <c r="AM31" i="84"/>
  <c r="AM50" i="84"/>
  <c r="AH35" i="84"/>
  <c r="AG35" i="84"/>
  <c r="AM29" i="84"/>
  <c r="AH14" i="84"/>
  <c r="AG14" i="84"/>
  <c r="AH12" i="84"/>
  <c r="AG12" i="84"/>
  <c r="AM16" i="84"/>
  <c r="AH49" i="84"/>
  <c r="AG49" i="84"/>
  <c r="AM43" i="84"/>
  <c r="AM26" i="84"/>
  <c r="AG19" i="84"/>
  <c r="AH19" i="84"/>
  <c r="AH20" i="84"/>
  <c r="AG20" i="84"/>
  <c r="AH46" i="84"/>
  <c r="AG46" i="84"/>
  <c r="AH42" i="84"/>
  <c r="AG42" i="84"/>
  <c r="AG36" i="84"/>
  <c r="AH36" i="84"/>
  <c r="AH21" i="84"/>
  <c r="AG21" i="84"/>
  <c r="AH33" i="84"/>
  <c r="AG33" i="84"/>
  <c r="AH45" i="84"/>
  <c r="AG45" i="84"/>
  <c r="AM8" i="84"/>
  <c r="BD10" i="84"/>
  <c r="BC11" i="84"/>
  <c r="BD7" i="84"/>
  <c r="BD8" i="84"/>
  <c r="BI9" i="84"/>
  <c r="BG9" i="84"/>
  <c r="BF9" i="84"/>
  <c r="BH9" i="84"/>
  <c r="C68" i="83"/>
  <c r="B68" i="83" s="1"/>
  <c r="AH67" i="83"/>
  <c r="AG67" i="83"/>
  <c r="AF67" i="83"/>
  <c r="AH66" i="83"/>
  <c r="AG66" i="83"/>
  <c r="AF66" i="83"/>
  <c r="AH65" i="83"/>
  <c r="AG65" i="83"/>
  <c r="AF65" i="83"/>
  <c r="AH64" i="83"/>
  <c r="AG64" i="83"/>
  <c r="AF64" i="83"/>
  <c r="AH63" i="83"/>
  <c r="AG63" i="83"/>
  <c r="AF63" i="83"/>
  <c r="AH62" i="83"/>
  <c r="AG62" i="83"/>
  <c r="AF62" i="83"/>
  <c r="G62" i="83"/>
  <c r="AH60" i="83"/>
  <c r="AG60" i="83"/>
  <c r="AF60" i="83"/>
  <c r="AF61" i="83" s="1"/>
  <c r="G60" i="83"/>
  <c r="E60" i="83" s="1"/>
  <c r="AH59" i="83"/>
  <c r="AG59" i="83"/>
  <c r="AF59" i="83"/>
  <c r="G59" i="83"/>
  <c r="E59" i="83" s="1"/>
  <c r="AH58" i="83"/>
  <c r="AG58" i="83"/>
  <c r="AF58" i="83"/>
  <c r="G58" i="83"/>
  <c r="AH57" i="83"/>
  <c r="AG57" i="83"/>
  <c r="AF57" i="83"/>
  <c r="G57" i="83"/>
  <c r="AH56" i="83"/>
  <c r="AG56" i="83"/>
  <c r="AF56" i="83"/>
  <c r="G56" i="83"/>
  <c r="AH55" i="83"/>
  <c r="AG55" i="83"/>
  <c r="AF55" i="83"/>
  <c r="G55" i="83"/>
  <c r="AH54" i="83"/>
  <c r="AG54" i="83"/>
  <c r="AF54" i="83"/>
  <c r="G54" i="83"/>
  <c r="AH53" i="83"/>
  <c r="AG53" i="83"/>
  <c r="AF53" i="83"/>
  <c r="G53" i="83"/>
  <c r="AH52" i="83"/>
  <c r="AG52" i="83"/>
  <c r="AF52" i="83"/>
  <c r="AH51" i="83"/>
  <c r="AG51" i="83"/>
  <c r="AF51" i="83"/>
  <c r="AV29" i="83"/>
  <c r="AV28" i="83"/>
  <c r="AV27" i="83"/>
  <c r="AV26" i="83"/>
  <c r="AV25" i="83"/>
  <c r="AV24" i="83"/>
  <c r="AV23" i="83"/>
  <c r="AV22" i="83"/>
  <c r="AV21" i="83"/>
  <c r="AV20" i="83"/>
  <c r="AV19" i="83"/>
  <c r="AV18" i="83"/>
  <c r="AV17" i="83"/>
  <c r="AV16" i="83"/>
  <c r="L16" i="83" a="1"/>
  <c r="L16" i="83" s="1"/>
  <c r="AV15" i="83"/>
  <c r="AV14" i="83"/>
  <c r="AV13" i="83"/>
  <c r="L13" i="83"/>
  <c r="AV12" i="83"/>
  <c r="L12" i="83"/>
  <c r="AV11" i="83"/>
  <c r="L11" i="83"/>
  <c r="AV10" i="83"/>
  <c r="L10" i="83"/>
  <c r="AV9" i="83"/>
  <c r="L9" i="83"/>
  <c r="AV8" i="83"/>
  <c r="L8" i="83"/>
  <c r="BC7" i="83"/>
  <c r="AV7" i="83"/>
  <c r="AF7" i="83"/>
  <c r="AF8" i="83" s="1"/>
  <c r="AF9" i="83" s="1"/>
  <c r="AF10" i="83" s="1"/>
  <c r="AF11" i="83" s="1"/>
  <c r="AF12" i="83" s="1"/>
  <c r="AF13" i="83" s="1"/>
  <c r="AF14" i="83" s="1"/>
  <c r="AF15" i="83" s="1"/>
  <c r="AF16" i="83" s="1"/>
  <c r="AF17" i="83" s="1"/>
  <c r="AF18" i="83" s="1"/>
  <c r="AF19" i="83" s="1"/>
  <c r="AF20" i="83" s="1"/>
  <c r="AF21" i="83" s="1"/>
  <c r="AF22" i="83" s="1"/>
  <c r="AF23" i="83" s="1"/>
  <c r="AF24" i="83" s="1"/>
  <c r="AF25" i="83" s="1"/>
  <c r="AF26" i="83" s="1"/>
  <c r="AF27" i="83" s="1"/>
  <c r="AF28" i="83" s="1"/>
  <c r="AF29" i="83" s="1"/>
  <c r="AF30" i="83" s="1"/>
  <c r="AF31" i="83" s="1"/>
  <c r="AF32" i="83" s="1"/>
  <c r="AF33" i="83" s="1"/>
  <c r="AF34" i="83" s="1"/>
  <c r="AF35" i="83" s="1"/>
  <c r="AF36" i="83" s="1"/>
  <c r="AF37" i="83" s="1"/>
  <c r="AF38" i="83" s="1"/>
  <c r="AF39" i="83" s="1"/>
  <c r="AF40" i="83" s="1"/>
  <c r="AF41" i="83" s="1"/>
  <c r="AF42" i="83" s="1"/>
  <c r="AF43" i="83" s="1"/>
  <c r="AF44" i="83" s="1"/>
  <c r="AF45" i="83" s="1"/>
  <c r="AF46" i="83" s="1"/>
  <c r="AF47" i="83" s="1"/>
  <c r="AF48" i="83" s="1"/>
  <c r="AF49" i="83" s="1"/>
  <c r="AF50" i="83" s="1"/>
  <c r="AL4" i="83"/>
  <c r="AL2" i="83" s="1"/>
  <c r="AK4" i="83"/>
  <c r="AK2" i="83" s="1"/>
  <c r="AJ4" i="83"/>
  <c r="AJ2" i="83" s="1"/>
  <c r="G3" i="83"/>
  <c r="E2" i="83"/>
  <c r="E3" i="83" s="1"/>
  <c r="A1" i="83"/>
  <c r="G12" i="83"/>
  <c r="G9" i="83"/>
  <c r="E6" i="83"/>
  <c r="G13" i="83"/>
  <c r="BG11" i="85" l="1"/>
  <c r="BF11" i="85"/>
  <c r="BI11" i="85"/>
  <c r="BH11" i="85"/>
  <c r="BD12" i="85"/>
  <c r="BC13" i="85"/>
  <c r="BI7" i="84"/>
  <c r="BG7" i="84"/>
  <c r="BF7" i="84"/>
  <c r="BH7" i="84"/>
  <c r="AA13" i="84"/>
  <c r="BI8" i="84"/>
  <c r="BG8" i="84"/>
  <c r="BF8" i="84"/>
  <c r="BH8" i="84"/>
  <c r="R14" i="84"/>
  <c r="S9" i="84" s="1"/>
  <c r="AA9" i="84"/>
  <c r="AA11" i="84"/>
  <c r="BD11" i="84"/>
  <c r="BC12" i="84"/>
  <c r="O14" i="84"/>
  <c r="P11" i="84" s="1"/>
  <c r="AA8" i="84"/>
  <c r="AA10" i="84"/>
  <c r="AA12" i="84"/>
  <c r="BI10" i="84"/>
  <c r="BH10" i="84"/>
  <c r="BG10" i="84"/>
  <c r="BF10" i="84"/>
  <c r="V8" i="84"/>
  <c r="U14" i="84"/>
  <c r="AW63" i="83"/>
  <c r="AX63" i="83" s="1"/>
  <c r="BC8" i="83"/>
  <c r="BC9" i="83" s="1"/>
  <c r="AW19" i="83"/>
  <c r="AX19" i="83" s="1"/>
  <c r="AW17" i="83"/>
  <c r="AX17" i="83" s="1"/>
  <c r="AW21" i="83"/>
  <c r="AX21" i="83" s="1"/>
  <c r="AW15" i="83"/>
  <c r="AX15" i="83" s="1"/>
  <c r="AW29" i="83"/>
  <c r="AX29" i="83" s="1"/>
  <c r="AW13" i="83"/>
  <c r="AX13" i="83" s="1"/>
  <c r="AW62" i="83"/>
  <c r="AX62" i="83" s="1"/>
  <c r="AW59" i="83"/>
  <c r="AX59" i="83" s="1"/>
  <c r="AW51" i="83"/>
  <c r="AX51" i="83" s="1"/>
  <c r="AW49" i="83"/>
  <c r="AX49" i="83" s="1"/>
  <c r="AW45" i="83"/>
  <c r="AX45" i="83" s="1"/>
  <c r="AW56" i="83"/>
  <c r="AX56" i="83" s="1"/>
  <c r="AW40" i="83"/>
  <c r="AX40" i="83" s="1"/>
  <c r="AW54" i="83"/>
  <c r="AX54" i="83" s="1"/>
  <c r="AW44" i="83"/>
  <c r="AX44" i="83" s="1"/>
  <c r="AW41" i="83"/>
  <c r="AX41" i="83" s="1"/>
  <c r="AW37" i="83"/>
  <c r="AX37" i="83" s="1"/>
  <c r="AW33" i="83"/>
  <c r="AX33" i="83" s="1"/>
  <c r="AW52" i="83"/>
  <c r="AX52" i="83" s="1"/>
  <c r="AW48" i="83"/>
  <c r="AX48" i="83" s="1"/>
  <c r="AW39" i="83"/>
  <c r="AX39" i="83" s="1"/>
  <c r="AW27" i="83"/>
  <c r="AX27" i="83" s="1"/>
  <c r="AW23" i="83"/>
  <c r="AX23" i="83" s="1"/>
  <c r="AW35" i="83"/>
  <c r="AX35" i="83" s="1"/>
  <c r="L14" i="83"/>
  <c r="M11" i="83" s="1"/>
  <c r="AW18" i="83"/>
  <c r="AX18" i="83" s="1"/>
  <c r="AW20" i="83"/>
  <c r="AX20" i="83" s="1"/>
  <c r="AW22" i="83"/>
  <c r="AX22" i="83" s="1"/>
  <c r="AW31" i="83"/>
  <c r="AX31" i="83" s="1"/>
  <c r="AW32" i="83"/>
  <c r="AX32" i="83" s="1"/>
  <c r="AW61" i="83"/>
  <c r="AX61" i="83" s="1"/>
  <c r="AW24" i="83"/>
  <c r="AX24" i="83" s="1"/>
  <c r="AW7" i="83"/>
  <c r="AX7" i="83" s="1"/>
  <c r="AW8" i="83"/>
  <c r="AX8" i="83" s="1"/>
  <c r="AW9" i="83"/>
  <c r="AX9" i="83" s="1"/>
  <c r="AW10" i="83"/>
  <c r="AX10" i="83" s="1"/>
  <c r="AW11" i="83"/>
  <c r="AX11" i="83" s="1"/>
  <c r="AW12" i="83"/>
  <c r="AX12" i="83" s="1"/>
  <c r="AW16" i="83"/>
  <c r="AX16" i="83" s="1"/>
  <c r="AW25" i="83"/>
  <c r="AX25" i="83" s="1"/>
  <c r="AW28" i="83"/>
  <c r="AX28" i="83" s="1"/>
  <c r="AW43" i="83"/>
  <c r="AX43" i="83" s="1"/>
  <c r="AW14" i="83"/>
  <c r="AX14" i="83" s="1"/>
  <c r="AW26" i="83"/>
  <c r="AX26" i="83" s="1"/>
  <c r="AW58" i="83"/>
  <c r="AX58" i="83" s="1"/>
  <c r="AW38" i="83"/>
  <c r="AX38" i="83" s="1"/>
  <c r="AW30" i="83"/>
  <c r="AX30" i="83" s="1"/>
  <c r="AW36" i="83"/>
  <c r="AX36" i="83" s="1"/>
  <c r="AW34" i="83"/>
  <c r="AX34" i="83" s="1"/>
  <c r="AW42" i="83"/>
  <c r="AX42" i="83" s="1"/>
  <c r="AW60" i="83"/>
  <c r="AX60" i="83" s="1"/>
  <c r="AW47" i="83"/>
  <c r="AX47" i="83" s="1"/>
  <c r="AW46" i="83"/>
  <c r="AX46" i="83" s="1"/>
  <c r="AW50" i="83"/>
  <c r="AX50" i="83" s="1"/>
  <c r="AW53" i="83"/>
  <c r="AX53" i="83" s="1"/>
  <c r="AW55" i="83"/>
  <c r="AX55" i="83" s="1"/>
  <c r="AW57" i="83"/>
  <c r="AX57" i="83" s="1"/>
  <c r="CD31" i="7"/>
  <c r="CD21" i="7"/>
  <c r="CD11" i="7"/>
  <c r="CD7" i="7"/>
  <c r="CH7" i="7"/>
  <c r="CH11" i="7"/>
  <c r="CH21" i="7"/>
  <c r="CH31" i="7"/>
  <c r="AJ49" i="83"/>
  <c r="G21" i="83"/>
  <c r="G20" i="83"/>
  <c r="G50" i="83"/>
  <c r="AJ35" i="83"/>
  <c r="AJ53" i="83"/>
  <c r="AJ43" i="83"/>
  <c r="AJ26" i="83"/>
  <c r="G23" i="83"/>
  <c r="G48" i="83"/>
  <c r="AJ21" i="83"/>
  <c r="AJ25" i="83"/>
  <c r="AJ23" i="83"/>
  <c r="AJ41" i="83"/>
  <c r="AJ51" i="83"/>
  <c r="AJ45" i="83"/>
  <c r="AJ15" i="83"/>
  <c r="AJ54" i="83"/>
  <c r="G14" i="83"/>
  <c r="E9" i="83"/>
  <c r="G26" i="83"/>
  <c r="G10" i="83"/>
  <c r="G11" i="83"/>
  <c r="AJ59" i="83"/>
  <c r="AJ8" i="83"/>
  <c r="AJ63" i="83"/>
  <c r="G24" i="83"/>
  <c r="G39" i="83"/>
  <c r="G34" i="83"/>
  <c r="G19" i="83"/>
  <c r="AJ18" i="83"/>
  <c r="G15" i="83"/>
  <c r="G32" i="83"/>
  <c r="G35" i="83"/>
  <c r="AJ16" i="83"/>
  <c r="G38" i="83"/>
  <c r="G37" i="83"/>
  <c r="AJ39" i="83"/>
  <c r="AJ52" i="83"/>
  <c r="AJ10" i="83"/>
  <c r="AJ44" i="83"/>
  <c r="E13" i="83"/>
  <c r="AJ32" i="83"/>
  <c r="AJ50" i="83"/>
  <c r="G17" i="83"/>
  <c r="AJ36" i="83"/>
  <c r="G31" i="83"/>
  <c r="AJ14" i="83"/>
  <c r="G7" i="83"/>
  <c r="G40" i="83"/>
  <c r="G27" i="83"/>
  <c r="G41" i="83"/>
  <c r="G33" i="83"/>
  <c r="AJ34" i="83"/>
  <c r="AJ13" i="83"/>
  <c r="AJ64" i="83"/>
  <c r="AJ20" i="83"/>
  <c r="AJ30" i="83"/>
  <c r="G28" i="83"/>
  <c r="AJ40" i="83"/>
  <c r="AJ17" i="83"/>
  <c r="AJ29" i="83"/>
  <c r="G18" i="83"/>
  <c r="AJ33" i="83"/>
  <c r="AJ22" i="83"/>
  <c r="AJ31" i="83"/>
  <c r="AJ38" i="83"/>
  <c r="AJ65" i="83"/>
  <c r="AJ62" i="83"/>
  <c r="G16" i="83"/>
  <c r="G36" i="83"/>
  <c r="G29" i="83"/>
  <c r="AJ58" i="83"/>
  <c r="G43" i="83"/>
  <c r="G30" i="83"/>
  <c r="G47" i="83"/>
  <c r="G22" i="83"/>
  <c r="AJ47" i="83"/>
  <c r="G42" i="83"/>
  <c r="AJ55" i="83"/>
  <c r="AJ60" i="83"/>
  <c r="AJ67" i="83"/>
  <c r="AJ37" i="83"/>
  <c r="G45" i="83"/>
  <c r="G49" i="83"/>
  <c r="AJ66" i="83"/>
  <c r="G8" i="83"/>
  <c r="AJ7" i="83"/>
  <c r="AJ9" i="83"/>
  <c r="G46" i="83"/>
  <c r="AJ24" i="83"/>
  <c r="AJ57" i="83"/>
  <c r="G25" i="83"/>
  <c r="E12" i="83"/>
  <c r="AJ48" i="83"/>
  <c r="G61" i="83"/>
  <c r="AJ27" i="83"/>
  <c r="AJ42" i="83"/>
  <c r="AJ46" i="83"/>
  <c r="AJ11" i="83"/>
  <c r="AJ56" i="83"/>
  <c r="AJ12" i="83"/>
  <c r="G44" i="83"/>
  <c r="AJ19" i="83"/>
  <c r="AJ28" i="83"/>
  <c r="AJ61" i="83"/>
  <c r="BJ7" i="7"/>
  <c r="BJ11" i="7"/>
  <c r="BD7" i="7"/>
  <c r="S10" i="84" l="1"/>
  <c r="BC14" i="85"/>
  <c r="BD13" i="85"/>
  <c r="BG12" i="85"/>
  <c r="BF12" i="85"/>
  <c r="BI12" i="85"/>
  <c r="BH12" i="85"/>
  <c r="P10" i="84"/>
  <c r="S12" i="84"/>
  <c r="S11" i="84"/>
  <c r="S8" i="84"/>
  <c r="P12" i="84"/>
  <c r="AA14" i="84"/>
  <c r="S14" i="84"/>
  <c r="R5" i="84"/>
  <c r="P14" i="84"/>
  <c r="O5" i="84"/>
  <c r="BD12" i="84"/>
  <c r="BC13" i="84"/>
  <c r="U5" i="84"/>
  <c r="V14" i="84"/>
  <c r="P8" i="84"/>
  <c r="BI11" i="84"/>
  <c r="BH11" i="84"/>
  <c r="BG11" i="84"/>
  <c r="BF11" i="84"/>
  <c r="P13" i="84"/>
  <c r="P9" i="84"/>
  <c r="AY63" i="83"/>
  <c r="AY57" i="83"/>
  <c r="AY46" i="83"/>
  <c r="C77" i="83"/>
  <c r="AL64" i="83"/>
  <c r="AK64" i="83"/>
  <c r="AM64" i="83" s="1"/>
  <c r="AL60" i="83"/>
  <c r="AK60" i="83"/>
  <c r="AM60" i="83" s="1"/>
  <c r="AK51" i="83"/>
  <c r="AM51" i="83" s="1"/>
  <c r="AL51" i="83"/>
  <c r="AL58" i="83"/>
  <c r="AK58" i="83"/>
  <c r="AM58" i="83" s="1"/>
  <c r="AL53" i="83"/>
  <c r="AK53" i="83"/>
  <c r="AM53" i="83" s="1"/>
  <c r="AL67" i="83"/>
  <c r="AK67" i="83"/>
  <c r="AM67" i="83" s="1"/>
  <c r="AK59" i="83"/>
  <c r="AM59" i="83" s="1"/>
  <c r="AL59" i="83"/>
  <c r="AL52" i="83"/>
  <c r="AK52" i="83"/>
  <c r="AM52" i="83" s="1"/>
  <c r="AL63" i="83"/>
  <c r="AK63" i="83"/>
  <c r="AM63" i="83" s="1"/>
  <c r="AL57" i="83"/>
  <c r="AK57" i="83"/>
  <c r="AM57" i="83" s="1"/>
  <c r="AK66" i="83"/>
  <c r="AM66" i="83" s="1"/>
  <c r="AL66" i="83"/>
  <c r="AL56" i="83"/>
  <c r="AK56" i="83"/>
  <c r="AM56" i="83" s="1"/>
  <c r="AL55" i="83"/>
  <c r="AK55" i="83"/>
  <c r="AM55" i="83" s="1"/>
  <c r="AK62" i="83"/>
  <c r="AM62" i="83" s="1"/>
  <c r="AL62" i="83"/>
  <c r="AL54" i="83"/>
  <c r="AK54" i="83"/>
  <c r="AM54" i="83" s="1"/>
  <c r="AL65" i="83"/>
  <c r="AK65" i="83"/>
  <c r="AM65" i="83" s="1"/>
  <c r="AY10" i="83"/>
  <c r="AY55" i="83"/>
  <c r="AY9" i="83"/>
  <c r="AY53" i="83"/>
  <c r="AY47" i="83"/>
  <c r="AY30" i="83"/>
  <c r="AY12" i="83"/>
  <c r="AY8" i="83"/>
  <c r="AY19" i="83"/>
  <c r="AY13" i="83"/>
  <c r="AY15" i="83"/>
  <c r="AY18" i="83"/>
  <c r="AY25" i="83"/>
  <c r="AY28" i="83"/>
  <c r="AY11" i="83"/>
  <c r="AY54" i="83"/>
  <c r="AY43" i="83"/>
  <c r="AY52" i="83"/>
  <c r="AY34" i="83"/>
  <c r="AY17" i="83"/>
  <c r="AY33" i="83"/>
  <c r="M13" i="83"/>
  <c r="AY60" i="83"/>
  <c r="AY29" i="83"/>
  <c r="AY16" i="83"/>
  <c r="AY37" i="83"/>
  <c r="AY40" i="83"/>
  <c r="AY51" i="83"/>
  <c r="M12" i="83"/>
  <c r="AY50" i="83"/>
  <c r="AY32" i="83"/>
  <c r="L5" i="83"/>
  <c r="M14" i="83"/>
  <c r="AY49" i="83"/>
  <c r="BC10" i="83"/>
  <c r="AY56" i="83"/>
  <c r="AY42" i="83"/>
  <c r="AY39" i="83"/>
  <c r="AY38" i="83"/>
  <c r="AY26" i="83"/>
  <c r="AY14" i="83"/>
  <c r="AY61" i="83"/>
  <c r="AY31" i="83"/>
  <c r="AY20" i="83"/>
  <c r="AY23" i="83"/>
  <c r="AY48" i="83"/>
  <c r="AY41" i="83"/>
  <c r="AY59" i="83"/>
  <c r="M10" i="83"/>
  <c r="M9" i="83"/>
  <c r="AY58" i="83"/>
  <c r="AY24" i="83"/>
  <c r="AY22" i="83"/>
  <c r="AY36" i="83"/>
  <c r="AY21" i="83"/>
  <c r="AY7" i="83"/>
  <c r="AY35" i="83"/>
  <c r="Y14" i="83"/>
  <c r="AY27" i="83"/>
  <c r="AY44" i="83"/>
  <c r="AY45" i="83"/>
  <c r="AY62" i="83"/>
  <c r="M8" i="83"/>
  <c r="BZ62" i="5"/>
  <c r="CA62" i="5"/>
  <c r="CB62" i="5"/>
  <c r="BZ61" i="5"/>
  <c r="BZ63" i="5" s="1"/>
  <c r="CA61" i="5"/>
  <c r="CA63" i="5" s="1"/>
  <c r="CB61" i="5"/>
  <c r="CB63" i="5" s="1"/>
  <c r="CA57" i="5"/>
  <c r="CB57" i="5"/>
  <c r="CC57" i="5"/>
  <c r="CA56" i="5"/>
  <c r="CB56" i="5"/>
  <c r="CC56" i="5"/>
  <c r="BZ47" i="5"/>
  <c r="CA47" i="5"/>
  <c r="CB47" i="5"/>
  <c r="CC47" i="5"/>
  <c r="BZ46" i="5"/>
  <c r="BZ52" i="5" s="1"/>
  <c r="CA46" i="5"/>
  <c r="CA52" i="5" s="1"/>
  <c r="CB46" i="5"/>
  <c r="CB52" i="5" s="1"/>
  <c r="CC46" i="5"/>
  <c r="CC52" i="5" s="1"/>
  <c r="BZ45" i="5"/>
  <c r="CA45" i="5"/>
  <c r="CB45" i="5"/>
  <c r="CC45" i="5"/>
  <c r="BZ44" i="5"/>
  <c r="BZ51" i="5" s="1"/>
  <c r="BZ53" i="5" s="1"/>
  <c r="CA44" i="5"/>
  <c r="CA51" i="5" s="1"/>
  <c r="CA53" i="5" s="1"/>
  <c r="CB44" i="5"/>
  <c r="CB51" i="5" s="1"/>
  <c r="CB53" i="5" s="1"/>
  <c r="CC44" i="5"/>
  <c r="CC51" i="5" s="1"/>
  <c r="BZ43" i="5"/>
  <c r="CA43" i="5"/>
  <c r="CB43" i="5"/>
  <c r="CC43" i="5"/>
  <c r="BZ42" i="5"/>
  <c r="BZ50" i="5" s="1"/>
  <c r="CA42" i="5"/>
  <c r="CA50" i="5" s="1"/>
  <c r="CB42" i="5"/>
  <c r="CB50" i="5" s="1"/>
  <c r="CC42" i="5"/>
  <c r="E25" i="83"/>
  <c r="E50" i="83"/>
  <c r="E27" i="83"/>
  <c r="AL40" i="83"/>
  <c r="AK10" i="83"/>
  <c r="AK24" i="83"/>
  <c r="E24" i="83"/>
  <c r="AK45" i="83"/>
  <c r="AL11" i="83"/>
  <c r="E18" i="83"/>
  <c r="AL32" i="83"/>
  <c r="E43" i="83"/>
  <c r="AK20" i="83"/>
  <c r="AK26" i="83"/>
  <c r="E47" i="83"/>
  <c r="AL15" i="83"/>
  <c r="AK12" i="83"/>
  <c r="E45" i="83"/>
  <c r="AL49" i="83"/>
  <c r="E36" i="83"/>
  <c r="AL36" i="83"/>
  <c r="AL29" i="83"/>
  <c r="AL41" i="83"/>
  <c r="AL35" i="83"/>
  <c r="E15" i="83"/>
  <c r="AK41" i="83"/>
  <c r="AL17" i="83"/>
  <c r="AK39" i="83"/>
  <c r="AL10" i="83"/>
  <c r="AK30" i="83"/>
  <c r="AK7" i="83"/>
  <c r="AK27" i="83"/>
  <c r="E7" i="83"/>
  <c r="AK37" i="83"/>
  <c r="AK33" i="83"/>
  <c r="AL31" i="83"/>
  <c r="E26" i="83"/>
  <c r="AK9" i="83"/>
  <c r="AL19" i="83"/>
  <c r="E32" i="83"/>
  <c r="AL48" i="83"/>
  <c r="AK25" i="83"/>
  <c r="E48" i="83"/>
  <c r="AL14" i="83"/>
  <c r="E11" i="83"/>
  <c r="AK19" i="83"/>
  <c r="AL45" i="83"/>
  <c r="E29" i="83"/>
  <c r="AL9" i="83"/>
  <c r="AK13" i="83"/>
  <c r="E41" i="83"/>
  <c r="E8" i="83"/>
  <c r="AL30" i="83"/>
  <c r="AL42" i="83"/>
  <c r="E61" i="83"/>
  <c r="AK8" i="83"/>
  <c r="AL12" i="83"/>
  <c r="AL8" i="83"/>
  <c r="E22" i="83"/>
  <c r="AK17" i="83"/>
  <c r="E35" i="83"/>
  <c r="E14" i="83"/>
  <c r="AL25" i="83"/>
  <c r="E19" i="83"/>
  <c r="AL46" i="83"/>
  <c r="E28" i="83"/>
  <c r="AK50" i="83"/>
  <c r="E20" i="83"/>
  <c r="AK21" i="83"/>
  <c r="AL21" i="83"/>
  <c r="AK44" i="83"/>
  <c r="AK23" i="83"/>
  <c r="AL26" i="83"/>
  <c r="E21" i="83"/>
  <c r="AK34" i="83"/>
  <c r="E46" i="83"/>
  <c r="AL39" i="83"/>
  <c r="AL23" i="83"/>
  <c r="E10" i="83"/>
  <c r="AL47" i="83"/>
  <c r="AK31" i="83"/>
  <c r="AK11" i="83"/>
  <c r="E33" i="83"/>
  <c r="E37" i="83"/>
  <c r="AL33" i="83"/>
  <c r="AK61" i="83"/>
  <c r="AL27" i="83"/>
  <c r="AL44" i="83"/>
  <c r="AK36" i="83"/>
  <c r="AL28" i="83"/>
  <c r="AK22" i="83"/>
  <c r="E30" i="83"/>
  <c r="E49" i="83"/>
  <c r="AL61" i="83"/>
  <c r="AL7" i="83"/>
  <c r="AL38" i="83"/>
  <c r="E31" i="83"/>
  <c r="AK46" i="83"/>
  <c r="AL20" i="83"/>
  <c r="E16" i="83"/>
  <c r="AK15" i="83"/>
  <c r="AK40" i="83"/>
  <c r="AL22" i="83"/>
  <c r="AK35" i="83"/>
  <c r="E39" i="83"/>
  <c r="AL34" i="83"/>
  <c r="E40" i="83"/>
  <c r="AK32" i="83"/>
  <c r="AK38" i="83"/>
  <c r="AL37" i="83"/>
  <c r="E42" i="83"/>
  <c r="AK42" i="83"/>
  <c r="AL18" i="83"/>
  <c r="E17" i="83"/>
  <c r="AK47" i="83"/>
  <c r="AK29" i="83"/>
  <c r="E23" i="83"/>
  <c r="AL13" i="83"/>
  <c r="AK43" i="83"/>
  <c r="E34" i="83"/>
  <c r="E44" i="83"/>
  <c r="AL16" i="83"/>
  <c r="AK49" i="83"/>
  <c r="AL50" i="83"/>
  <c r="AL24" i="83"/>
  <c r="AK28" i="83"/>
  <c r="AK48" i="83"/>
  <c r="AK18" i="83"/>
  <c r="E38" i="83"/>
  <c r="AL43" i="83"/>
  <c r="AK16" i="83"/>
  <c r="AK14" i="83"/>
  <c r="CC50" i="5" l="1"/>
  <c r="CA58" i="5"/>
  <c r="BG13" i="85"/>
  <c r="BF13" i="85"/>
  <c r="BI13" i="85"/>
  <c r="BH13" i="85"/>
  <c r="BD14" i="85"/>
  <c r="BC15" i="85"/>
  <c r="BC14" i="84"/>
  <c r="BD13" i="84"/>
  <c r="BI12" i="84"/>
  <c r="BH12" i="84"/>
  <c r="BG12" i="84"/>
  <c r="BF12" i="84"/>
  <c r="CC58" i="5"/>
  <c r="BD7" i="83"/>
  <c r="BD9" i="83"/>
  <c r="AH50" i="83"/>
  <c r="AG50" i="83"/>
  <c r="AM44" i="83"/>
  <c r="AH25" i="83"/>
  <c r="AG25" i="83"/>
  <c r="AG46" i="83"/>
  <c r="AH46" i="83"/>
  <c r="AM18" i="83"/>
  <c r="AG13" i="83"/>
  <c r="AH13" i="83"/>
  <c r="AM26" i="83"/>
  <c r="AH40" i="83"/>
  <c r="AG40" i="83"/>
  <c r="AM21" i="83"/>
  <c r="AM31" i="83"/>
  <c r="AH16" i="83"/>
  <c r="AG16" i="83"/>
  <c r="AM12" i="83"/>
  <c r="AH61" i="83"/>
  <c r="AG61" i="83"/>
  <c r="AM20" i="83"/>
  <c r="AM50" i="83"/>
  <c r="AH36" i="83"/>
  <c r="AG36" i="83"/>
  <c r="AM17" i="83"/>
  <c r="AM27" i="83"/>
  <c r="AM38" i="83"/>
  <c r="AM11" i="83"/>
  <c r="AM49" i="83"/>
  <c r="AH29" i="83"/>
  <c r="AG29" i="83"/>
  <c r="AM14" i="83"/>
  <c r="AH45" i="83"/>
  <c r="AG45" i="83"/>
  <c r="AM39" i="83"/>
  <c r="AM37" i="83"/>
  <c r="AM42" i="83"/>
  <c r="AM19" i="83"/>
  <c r="AM8" i="83"/>
  <c r="AM9" i="83"/>
  <c r="AM41" i="83"/>
  <c r="AM15" i="83"/>
  <c r="AM40" i="83"/>
  <c r="AG21" i="83"/>
  <c r="AH21" i="83"/>
  <c r="AG31" i="83"/>
  <c r="AH31" i="83"/>
  <c r="AM16" i="83"/>
  <c r="AG12" i="83"/>
  <c r="AH12" i="83"/>
  <c r="AM43" i="83"/>
  <c r="AM10" i="83"/>
  <c r="AM36" i="83"/>
  <c r="AG17" i="83"/>
  <c r="AH17" i="83"/>
  <c r="AG27" i="83"/>
  <c r="AH27" i="83"/>
  <c r="AH38" i="83"/>
  <c r="AG38" i="83"/>
  <c r="AG11" i="83"/>
  <c r="AH11" i="83"/>
  <c r="AM47" i="83"/>
  <c r="AM23" i="83"/>
  <c r="AM45" i="83"/>
  <c r="AH39" i="83"/>
  <c r="AG39" i="83"/>
  <c r="AG37" i="83"/>
  <c r="AH37" i="83"/>
  <c r="AH42" i="83"/>
  <c r="AG42" i="83"/>
  <c r="AG19" i="83"/>
  <c r="AH19" i="83"/>
  <c r="AG8" i="83"/>
  <c r="AH8" i="83"/>
  <c r="AG9" i="83"/>
  <c r="AH9" i="83"/>
  <c r="AG41" i="83"/>
  <c r="AH41" i="83"/>
  <c r="AG15" i="83"/>
  <c r="AH15" i="83"/>
  <c r="AM35" i="83"/>
  <c r="AM33" i="83"/>
  <c r="AM34" i="83"/>
  <c r="AM24" i="83"/>
  <c r="AM7" i="83"/>
  <c r="U16" i="83" a="1"/>
  <c r="U16" i="83" s="1"/>
  <c r="U12" i="83"/>
  <c r="V12" i="83" s="1"/>
  <c r="U10" i="83"/>
  <c r="V10" i="83" s="1"/>
  <c r="U8" i="83"/>
  <c r="R16" i="83" a="1"/>
  <c r="R16" i="83" s="1"/>
  <c r="R9" i="83"/>
  <c r="O16" i="83" a="1"/>
  <c r="O16" i="83" s="1"/>
  <c r="O12" i="83"/>
  <c r="O10" i="83"/>
  <c r="O8" i="83"/>
  <c r="R13" i="83"/>
  <c r="S13" i="83" s="1"/>
  <c r="U13" i="83"/>
  <c r="V13" i="83" s="1"/>
  <c r="U11" i="83"/>
  <c r="V11" i="83" s="1"/>
  <c r="U9" i="83"/>
  <c r="V9" i="83" s="1"/>
  <c r="R12" i="83"/>
  <c r="R11" i="83"/>
  <c r="O13" i="83"/>
  <c r="O11" i="83"/>
  <c r="O9" i="83"/>
  <c r="R8" i="83"/>
  <c r="R10" i="83"/>
  <c r="AG43" i="83"/>
  <c r="AH43" i="83"/>
  <c r="AG10" i="83"/>
  <c r="AH10" i="83"/>
  <c r="AM48" i="83"/>
  <c r="AM32" i="83"/>
  <c r="AH30" i="83"/>
  <c r="AG30" i="83"/>
  <c r="AH22" i="83"/>
  <c r="AG22" i="83"/>
  <c r="AM28" i="83"/>
  <c r="AH47" i="83"/>
  <c r="AG47" i="83"/>
  <c r="AG23" i="83"/>
  <c r="AH23" i="83"/>
  <c r="AH44" i="83"/>
  <c r="AG44" i="83"/>
  <c r="AM25" i="83"/>
  <c r="AM46" i="83"/>
  <c r="AH18" i="83"/>
  <c r="AG18" i="83"/>
  <c r="AM13" i="83"/>
  <c r="AH26" i="83"/>
  <c r="AG26" i="83"/>
  <c r="AH35" i="83"/>
  <c r="AG35" i="83"/>
  <c r="AG33" i="83"/>
  <c r="AH33" i="83"/>
  <c r="AH34" i="83"/>
  <c r="AG34" i="83"/>
  <c r="AH24" i="83"/>
  <c r="AG24" i="83"/>
  <c r="AG7" i="83"/>
  <c r="AH7" i="83"/>
  <c r="AM61" i="83"/>
  <c r="AH20" i="83"/>
  <c r="AG20" i="83"/>
  <c r="AH48" i="83"/>
  <c r="AG48" i="83"/>
  <c r="AH32" i="83"/>
  <c r="AG32" i="83"/>
  <c r="AM30" i="83"/>
  <c r="AM22" i="83"/>
  <c r="AH28" i="83"/>
  <c r="AG28" i="83"/>
  <c r="AH49" i="83"/>
  <c r="AG49" i="83"/>
  <c r="AM29" i="83"/>
  <c r="AG14" i="83"/>
  <c r="AH14" i="83"/>
  <c r="BD8" i="83"/>
  <c r="BD10" i="83"/>
  <c r="BC11" i="83"/>
  <c r="CB58" i="5"/>
  <c r="CC53" i="5"/>
  <c r="BC16" i="85" l="1"/>
  <c r="BD15" i="85"/>
  <c r="BF14" i="85"/>
  <c r="BI14" i="85"/>
  <c r="BH14" i="85"/>
  <c r="BG14" i="85"/>
  <c r="BI13" i="84"/>
  <c r="BH13" i="84"/>
  <c r="BG13" i="84"/>
  <c r="BF13" i="84"/>
  <c r="BD14" i="84"/>
  <c r="BC15" i="84"/>
  <c r="BI8" i="83"/>
  <c r="BF8" i="83"/>
  <c r="BH8" i="83"/>
  <c r="BG8" i="83"/>
  <c r="BH9" i="83"/>
  <c r="BI9" i="83"/>
  <c r="BF9" i="83"/>
  <c r="BG9" i="83"/>
  <c r="BG10" i="83"/>
  <c r="BH10" i="83"/>
  <c r="BI10" i="83"/>
  <c r="BF10" i="83"/>
  <c r="BI7" i="83"/>
  <c r="BH7" i="83"/>
  <c r="BG7" i="83"/>
  <c r="BF7" i="83"/>
  <c r="AA10" i="83"/>
  <c r="R14" i="83"/>
  <c r="S11" i="83" s="1"/>
  <c r="AA12" i="83"/>
  <c r="U14" i="83"/>
  <c r="V8" i="83"/>
  <c r="AA13" i="83"/>
  <c r="BD11" i="83"/>
  <c r="BC12" i="83"/>
  <c r="AA9" i="83"/>
  <c r="S12" i="83"/>
  <c r="AA11" i="83"/>
  <c r="O14" i="83"/>
  <c r="P11" i="83" s="1"/>
  <c r="AA8" i="83"/>
  <c r="S9" i="83"/>
  <c r="BZ57" i="5"/>
  <c r="CC62" i="5" s="1"/>
  <c r="V12" i="10" s="1"/>
  <c r="BZ56" i="5"/>
  <c r="CC61" i="5" s="1"/>
  <c r="CC63" i="5" l="1"/>
  <c r="V11" i="10"/>
  <c r="V14" i="10" s="1"/>
  <c r="V13" i="10" s="1"/>
  <c r="BG15" i="85"/>
  <c r="BF15" i="85"/>
  <c r="BI15" i="85"/>
  <c r="BH15" i="85"/>
  <c r="BC17" i="85"/>
  <c r="BD16" i="85"/>
  <c r="BD15" i="84"/>
  <c r="BC16" i="84"/>
  <c r="BH14" i="84"/>
  <c r="BF14" i="84"/>
  <c r="BI14" i="84"/>
  <c r="BG14" i="84"/>
  <c r="BF11" i="83"/>
  <c r="BG11" i="83"/>
  <c r="BI11" i="83"/>
  <c r="BH11" i="83"/>
  <c r="S10" i="83"/>
  <c r="P13" i="83"/>
  <c r="P12" i="83"/>
  <c r="P8" i="83"/>
  <c r="BD12" i="83"/>
  <c r="BC13" i="83"/>
  <c r="S14" i="83"/>
  <c r="R5" i="83"/>
  <c r="AA14" i="83"/>
  <c r="P14" i="83"/>
  <c r="O5" i="83"/>
  <c r="P9" i="83"/>
  <c r="U5" i="83"/>
  <c r="V14" i="83"/>
  <c r="S8" i="83"/>
  <c r="P10" i="83"/>
  <c r="BZ58" i="5"/>
  <c r="C68" i="81"/>
  <c r="B68" i="81" s="1"/>
  <c r="AH67" i="81"/>
  <c r="AG67" i="81"/>
  <c r="AF67" i="81"/>
  <c r="AH66" i="81"/>
  <c r="AG66" i="81"/>
  <c r="AF66" i="81"/>
  <c r="AH65" i="81"/>
  <c r="AG65" i="81"/>
  <c r="AF65" i="81"/>
  <c r="AH64" i="81"/>
  <c r="AG64" i="81"/>
  <c r="AF64" i="81"/>
  <c r="AV63" i="81"/>
  <c r="AH63" i="81"/>
  <c r="AG63" i="81"/>
  <c r="AF63" i="81"/>
  <c r="AV62" i="81"/>
  <c r="AH62" i="81"/>
  <c r="AG62" i="81"/>
  <c r="AF62" i="81"/>
  <c r="G62" i="81"/>
  <c r="AV61" i="81"/>
  <c r="AV60" i="81"/>
  <c r="AH60" i="81"/>
  <c r="AG60" i="81"/>
  <c r="AF60" i="81"/>
  <c r="AF61" i="81" s="1"/>
  <c r="G60" i="81"/>
  <c r="E60" i="81" s="1"/>
  <c r="AV59" i="81"/>
  <c r="AH59" i="81"/>
  <c r="AG59" i="81"/>
  <c r="AF59" i="81"/>
  <c r="G59" i="81"/>
  <c r="E59" i="81" s="1"/>
  <c r="AV58" i="81"/>
  <c r="AH58" i="81"/>
  <c r="AG58" i="81"/>
  <c r="AF58" i="81"/>
  <c r="G58" i="81"/>
  <c r="AV57" i="81"/>
  <c r="AH57" i="81"/>
  <c r="AG57" i="81"/>
  <c r="AF57" i="81"/>
  <c r="G57" i="81"/>
  <c r="AV56" i="81"/>
  <c r="AH56" i="81"/>
  <c r="AG56" i="81"/>
  <c r="AF56" i="81"/>
  <c r="G56" i="81"/>
  <c r="AV55" i="81"/>
  <c r="AH55" i="81"/>
  <c r="AG55" i="81"/>
  <c r="AF55" i="81"/>
  <c r="G55" i="81"/>
  <c r="AV54" i="81"/>
  <c r="AH54" i="81"/>
  <c r="AG54" i="81"/>
  <c r="AF54" i="81"/>
  <c r="G54" i="81"/>
  <c r="AV53" i="81"/>
  <c r="AH53" i="81"/>
  <c r="AG53" i="81"/>
  <c r="AF53" i="81"/>
  <c r="G53" i="81"/>
  <c r="AV52" i="81"/>
  <c r="AH52" i="81"/>
  <c r="AG52" i="81"/>
  <c r="AF52" i="81"/>
  <c r="AV51" i="81"/>
  <c r="AH51" i="81"/>
  <c r="AG51" i="81"/>
  <c r="AF51" i="81"/>
  <c r="AV50" i="81"/>
  <c r="AV49" i="81"/>
  <c r="AV48" i="81"/>
  <c r="AV47" i="81"/>
  <c r="AV46" i="81"/>
  <c r="AV45" i="81"/>
  <c r="AV44" i="81"/>
  <c r="AV43" i="81"/>
  <c r="AV42" i="81"/>
  <c r="AV41" i="81"/>
  <c r="AV40" i="81"/>
  <c r="AV39" i="81"/>
  <c r="AV38" i="81"/>
  <c r="AV37" i="81"/>
  <c r="AV36" i="81"/>
  <c r="AV35" i="81"/>
  <c r="AV34" i="81"/>
  <c r="AV33" i="81"/>
  <c r="AV32" i="81"/>
  <c r="AV31" i="81"/>
  <c r="AV30" i="81"/>
  <c r="AV29" i="81"/>
  <c r="AV28" i="81"/>
  <c r="AV27" i="81"/>
  <c r="AV26" i="81"/>
  <c r="AV25" i="81"/>
  <c r="AV24" i="81"/>
  <c r="AV23" i="81"/>
  <c r="AV22" i="81"/>
  <c r="AV21" i="81"/>
  <c r="AV20" i="81"/>
  <c r="AV19" i="81"/>
  <c r="AV18" i="81"/>
  <c r="AV17" i="81"/>
  <c r="AV16" i="81"/>
  <c r="L16" i="81" a="1"/>
  <c r="L16" i="81" s="1"/>
  <c r="AV15" i="81"/>
  <c r="AV14" i="81"/>
  <c r="AV13" i="81"/>
  <c r="L13" i="81"/>
  <c r="AV12" i="81"/>
  <c r="L12" i="81"/>
  <c r="AV11" i="81"/>
  <c r="L11" i="81"/>
  <c r="AV10" i="81"/>
  <c r="L10" i="81"/>
  <c r="AV9" i="81"/>
  <c r="L9" i="81"/>
  <c r="AV8" i="81"/>
  <c r="L8" i="81"/>
  <c r="BC7" i="81"/>
  <c r="AV7" i="81"/>
  <c r="AF7" i="81"/>
  <c r="AF8" i="81" s="1"/>
  <c r="AF9" i="81" s="1"/>
  <c r="AF10" i="81" s="1"/>
  <c r="AF11" i="81" s="1"/>
  <c r="AF12" i="81" s="1"/>
  <c r="AF13" i="81" s="1"/>
  <c r="AF14" i="81" s="1"/>
  <c r="AF15" i="81" s="1"/>
  <c r="AF16" i="81" s="1"/>
  <c r="AF17" i="81" s="1"/>
  <c r="AF18" i="81" s="1"/>
  <c r="AF19" i="81" s="1"/>
  <c r="AF20" i="81" s="1"/>
  <c r="AF21" i="81" s="1"/>
  <c r="AF22" i="81" s="1"/>
  <c r="AF23" i="81" s="1"/>
  <c r="AF24" i="81" s="1"/>
  <c r="AF25" i="81" s="1"/>
  <c r="AF26" i="81" s="1"/>
  <c r="AF27" i="81" s="1"/>
  <c r="AF28" i="81" s="1"/>
  <c r="AF29" i="81" s="1"/>
  <c r="AF30" i="81" s="1"/>
  <c r="AF31" i="81" s="1"/>
  <c r="AF32" i="81" s="1"/>
  <c r="AF33" i="81" s="1"/>
  <c r="AF34" i="81" s="1"/>
  <c r="AF35" i="81" s="1"/>
  <c r="AF36" i="81" s="1"/>
  <c r="AF37" i="81" s="1"/>
  <c r="AF38" i="81" s="1"/>
  <c r="AF39" i="81" s="1"/>
  <c r="AF40" i="81" s="1"/>
  <c r="AF41" i="81" s="1"/>
  <c r="AF42" i="81" s="1"/>
  <c r="AF43" i="81" s="1"/>
  <c r="AF44" i="81" s="1"/>
  <c r="AF45" i="81" s="1"/>
  <c r="AF46" i="81" s="1"/>
  <c r="AF47" i="81" s="1"/>
  <c r="AF48" i="81" s="1"/>
  <c r="AF49" i="81" s="1"/>
  <c r="AF50" i="81" s="1"/>
  <c r="AL4" i="81"/>
  <c r="AL2" i="81" s="1"/>
  <c r="AK4" i="81"/>
  <c r="AK2" i="81" s="1"/>
  <c r="AJ4" i="81"/>
  <c r="AJ2" i="81" s="1"/>
  <c r="G3" i="81"/>
  <c r="E2" i="81"/>
  <c r="E3" i="81" s="1"/>
  <c r="A1" i="81"/>
  <c r="AJ30" i="81"/>
  <c r="E6" i="81"/>
  <c r="G7" i="81"/>
  <c r="AJ12" i="81"/>
  <c r="G39" i="81"/>
  <c r="AW11" i="81" l="1"/>
  <c r="AX11" i="81" s="1"/>
  <c r="AW8" i="81"/>
  <c r="AX8" i="81" s="1"/>
  <c r="AW20" i="81"/>
  <c r="AX20" i="81" s="1"/>
  <c r="BH16" i="85"/>
  <c r="BG16" i="85"/>
  <c r="BI16" i="85"/>
  <c r="BF16" i="85"/>
  <c r="BD17" i="85"/>
  <c r="BC18" i="85"/>
  <c r="BC17" i="84"/>
  <c r="BD16" i="84"/>
  <c r="BI15" i="84"/>
  <c r="BH15" i="84"/>
  <c r="BG15" i="84"/>
  <c r="BF15" i="84"/>
  <c r="BI12" i="83"/>
  <c r="BF12" i="83"/>
  <c r="BG12" i="83"/>
  <c r="BH12" i="83"/>
  <c r="BC14" i="83"/>
  <c r="BD13" i="83"/>
  <c r="L14" i="81"/>
  <c r="M11" i="81" s="1"/>
  <c r="M10" i="81"/>
  <c r="AW12" i="81"/>
  <c r="AX12" i="81" s="1"/>
  <c r="AW22" i="81"/>
  <c r="AX22" i="81" s="1"/>
  <c r="AW49" i="81"/>
  <c r="AW13" i="81"/>
  <c r="AX13" i="81" s="1"/>
  <c r="AW25" i="81"/>
  <c r="AX25" i="81" s="1"/>
  <c r="AW9" i="81"/>
  <c r="AX9" i="81" s="1"/>
  <c r="M13" i="81"/>
  <c r="AW23" i="81"/>
  <c r="AX23" i="81" s="1"/>
  <c r="AW24" i="81"/>
  <c r="AX24" i="81" s="1"/>
  <c r="L5" i="81"/>
  <c r="BC8" i="81"/>
  <c r="M8" i="81"/>
  <c r="M9" i="81"/>
  <c r="AW15" i="81"/>
  <c r="AX15" i="81" s="1"/>
  <c r="AW17" i="81"/>
  <c r="AX17" i="81" s="1"/>
  <c r="AW19" i="81"/>
  <c r="AX19" i="81" s="1"/>
  <c r="AW35" i="81"/>
  <c r="AX35" i="81" s="1"/>
  <c r="AW37" i="81"/>
  <c r="AX37" i="81" s="1"/>
  <c r="AW33" i="81"/>
  <c r="AX33" i="81" s="1"/>
  <c r="AW51" i="81"/>
  <c r="AX51" i="81" s="1"/>
  <c r="AW59" i="81"/>
  <c r="AX59" i="81" s="1"/>
  <c r="AW62" i="81"/>
  <c r="AX62" i="81" s="1"/>
  <c r="AW21" i="81"/>
  <c r="AW26" i="81"/>
  <c r="AX26" i="81" s="1"/>
  <c r="AW29" i="81"/>
  <c r="AX29" i="81" s="1"/>
  <c r="AW31" i="81"/>
  <c r="AX31" i="81" s="1"/>
  <c r="AW41" i="81"/>
  <c r="AX41" i="81" s="1"/>
  <c r="AW61" i="81"/>
  <c r="AX61" i="81" s="1"/>
  <c r="AW47" i="81"/>
  <c r="AX47" i="81" s="1"/>
  <c r="AW63" i="81"/>
  <c r="AX63" i="81" s="1"/>
  <c r="AW58" i="81"/>
  <c r="AX58" i="81" s="1"/>
  <c r="AW56" i="81"/>
  <c r="AX56" i="81" s="1"/>
  <c r="AW54" i="81"/>
  <c r="AX54" i="81" s="1"/>
  <c r="AW52" i="81"/>
  <c r="AX52" i="81" s="1"/>
  <c r="AW45" i="81"/>
  <c r="AW43" i="81"/>
  <c r="AX43" i="81" s="1"/>
  <c r="AW40" i="81"/>
  <c r="AX40" i="81" s="1"/>
  <c r="AW36" i="81"/>
  <c r="AX36" i="81" s="1"/>
  <c r="AW32" i="81"/>
  <c r="AX32" i="81" s="1"/>
  <c r="AW28" i="81"/>
  <c r="AX28" i="81" s="1"/>
  <c r="AW10" i="81"/>
  <c r="AX10" i="81" s="1"/>
  <c r="AW16" i="81"/>
  <c r="AX16" i="81" s="1"/>
  <c r="AW7" i="81"/>
  <c r="AX7" i="81" s="1"/>
  <c r="C77" i="81"/>
  <c r="Y14" i="81"/>
  <c r="AW14" i="81"/>
  <c r="AX14" i="81" s="1"/>
  <c r="AW18" i="81"/>
  <c r="AX18" i="81" s="1"/>
  <c r="AX21" i="81"/>
  <c r="AW27" i="81"/>
  <c r="AX27" i="81" s="1"/>
  <c r="AW39" i="81"/>
  <c r="AX39" i="81" s="1"/>
  <c r="AX45" i="81"/>
  <c r="AW30" i="81"/>
  <c r="AX30" i="81" s="1"/>
  <c r="AW34" i="81"/>
  <c r="AX34" i="81" s="1"/>
  <c r="AW38" i="81"/>
  <c r="AX38" i="81" s="1"/>
  <c r="AW42" i="81"/>
  <c r="AX42" i="81" s="1"/>
  <c r="AW44" i="81"/>
  <c r="AX44" i="81" s="1"/>
  <c r="AW46" i="81"/>
  <c r="AX46" i="81" s="1"/>
  <c r="AW48" i="81"/>
  <c r="AX48" i="81" s="1"/>
  <c r="AX49" i="81"/>
  <c r="AW50" i="81"/>
  <c r="AX50" i="81" s="1"/>
  <c r="AW53" i="81"/>
  <c r="AX53" i="81" s="1"/>
  <c r="AW55" i="81"/>
  <c r="AX55" i="81" s="1"/>
  <c r="AW57" i="81"/>
  <c r="AX57" i="81" s="1"/>
  <c r="AW60" i="81"/>
  <c r="AX60" i="81" s="1"/>
  <c r="C68" i="80"/>
  <c r="B68" i="80" s="1"/>
  <c r="AH67" i="80"/>
  <c r="AG67" i="80"/>
  <c r="AF67" i="80"/>
  <c r="AH66" i="80"/>
  <c r="AG66" i="80"/>
  <c r="AF66" i="80"/>
  <c r="AH65" i="80"/>
  <c r="AG65" i="80"/>
  <c r="AF65" i="80"/>
  <c r="AH64" i="80"/>
  <c r="AG64" i="80"/>
  <c r="AF64" i="80"/>
  <c r="AV63" i="80"/>
  <c r="AH63" i="80"/>
  <c r="AG63" i="80"/>
  <c r="AF63" i="80"/>
  <c r="AV62" i="80"/>
  <c r="AH62" i="80"/>
  <c r="AG62" i="80"/>
  <c r="AF62" i="80"/>
  <c r="G62" i="80"/>
  <c r="AV61" i="80"/>
  <c r="AV60" i="80"/>
  <c r="AH60" i="80"/>
  <c r="AG60" i="80"/>
  <c r="AF60" i="80"/>
  <c r="AF61" i="80" s="1"/>
  <c r="G60" i="80"/>
  <c r="E60" i="80" s="1"/>
  <c r="AV59" i="80"/>
  <c r="AH59" i="80"/>
  <c r="AG59" i="80"/>
  <c r="AF59" i="80"/>
  <c r="G59" i="80"/>
  <c r="E59" i="80" s="1"/>
  <c r="AV58" i="80"/>
  <c r="AH58" i="80"/>
  <c r="AG58" i="80"/>
  <c r="AF58" i="80"/>
  <c r="G58" i="80"/>
  <c r="AV57" i="80"/>
  <c r="AH57" i="80"/>
  <c r="AG57" i="80"/>
  <c r="AF57" i="80"/>
  <c r="G57" i="80"/>
  <c r="AV56" i="80"/>
  <c r="AH56" i="80"/>
  <c r="AG56" i="80"/>
  <c r="AF56" i="80"/>
  <c r="G56" i="80"/>
  <c r="AV55" i="80"/>
  <c r="AH55" i="80"/>
  <c r="AG55" i="80"/>
  <c r="AF55" i="80"/>
  <c r="G55" i="80"/>
  <c r="AV54" i="80"/>
  <c r="AH54" i="80"/>
  <c r="AG54" i="80"/>
  <c r="AF54" i="80"/>
  <c r="G54" i="80"/>
  <c r="AV53" i="80"/>
  <c r="AH53" i="80"/>
  <c r="AG53" i="80"/>
  <c r="AF53" i="80"/>
  <c r="G53" i="80"/>
  <c r="AV52" i="80"/>
  <c r="AH52" i="80"/>
  <c r="AG52" i="80"/>
  <c r="AF52" i="80"/>
  <c r="AV51" i="80"/>
  <c r="AH51" i="80"/>
  <c r="AG51" i="80"/>
  <c r="AF51" i="80"/>
  <c r="AV50" i="80"/>
  <c r="AV49" i="80"/>
  <c r="AV48" i="80"/>
  <c r="AV47" i="80"/>
  <c r="AV46" i="80"/>
  <c r="AV45" i="80"/>
  <c r="AV44" i="80"/>
  <c r="AV43" i="80"/>
  <c r="AV42" i="80"/>
  <c r="AV41" i="80"/>
  <c r="AV40" i="80"/>
  <c r="AV39" i="80"/>
  <c r="AV38" i="80"/>
  <c r="AV37" i="80"/>
  <c r="AV36" i="80"/>
  <c r="AV35" i="80"/>
  <c r="AV34" i="80"/>
  <c r="AV33" i="80"/>
  <c r="AV32" i="80"/>
  <c r="AV31" i="80"/>
  <c r="AV30" i="80"/>
  <c r="AV29" i="80"/>
  <c r="AV28" i="80"/>
  <c r="AV27" i="80"/>
  <c r="AV26" i="80"/>
  <c r="AV25" i="80"/>
  <c r="AV24" i="80"/>
  <c r="AV23" i="80"/>
  <c r="AV22" i="80"/>
  <c r="AV21" i="80"/>
  <c r="AV20" i="80"/>
  <c r="AV19" i="80"/>
  <c r="AV18" i="80"/>
  <c r="AV17" i="80"/>
  <c r="AV16" i="80"/>
  <c r="L16" i="80" a="1"/>
  <c r="L16" i="80" s="1"/>
  <c r="AV15" i="80"/>
  <c r="AV14" i="80"/>
  <c r="AV13" i="80"/>
  <c r="L13" i="80"/>
  <c r="AV12" i="80"/>
  <c r="L12" i="80"/>
  <c r="AV11" i="80"/>
  <c r="L11" i="80"/>
  <c r="AV10" i="80"/>
  <c r="L10" i="80"/>
  <c r="AV9" i="80"/>
  <c r="L9" i="80"/>
  <c r="AV8" i="80"/>
  <c r="L8" i="80"/>
  <c r="BC7" i="80"/>
  <c r="AV7" i="80"/>
  <c r="AF7" i="80"/>
  <c r="AF8" i="80" s="1"/>
  <c r="AF9" i="80" s="1"/>
  <c r="AF10" i="80" s="1"/>
  <c r="AF11" i="80" s="1"/>
  <c r="AF12" i="80" s="1"/>
  <c r="AF13" i="80" s="1"/>
  <c r="AF14" i="80" s="1"/>
  <c r="AF15" i="80" s="1"/>
  <c r="AF16" i="80" s="1"/>
  <c r="AF17" i="80" s="1"/>
  <c r="AF18" i="80" s="1"/>
  <c r="AF19" i="80" s="1"/>
  <c r="AF20" i="80" s="1"/>
  <c r="AF21" i="80" s="1"/>
  <c r="AF22" i="80" s="1"/>
  <c r="AF23" i="80" s="1"/>
  <c r="AF24" i="80" s="1"/>
  <c r="AF25" i="80" s="1"/>
  <c r="AF26" i="80" s="1"/>
  <c r="AF27" i="80" s="1"/>
  <c r="AF28" i="80" s="1"/>
  <c r="AF29" i="80" s="1"/>
  <c r="AF30" i="80" s="1"/>
  <c r="AF31" i="80" s="1"/>
  <c r="AF32" i="80" s="1"/>
  <c r="AF33" i="80" s="1"/>
  <c r="AF34" i="80" s="1"/>
  <c r="AF35" i="80" s="1"/>
  <c r="AF36" i="80" s="1"/>
  <c r="AF37" i="80" s="1"/>
  <c r="AF38" i="80" s="1"/>
  <c r="AF39" i="80" s="1"/>
  <c r="AF40" i="80" s="1"/>
  <c r="AF41" i="80" s="1"/>
  <c r="AF42" i="80" s="1"/>
  <c r="AF43" i="80" s="1"/>
  <c r="AF44" i="80" s="1"/>
  <c r="AF45" i="80" s="1"/>
  <c r="AF46" i="80" s="1"/>
  <c r="AF47" i="80" s="1"/>
  <c r="AF48" i="80" s="1"/>
  <c r="AF49" i="80" s="1"/>
  <c r="AF50" i="80" s="1"/>
  <c r="AL4" i="80"/>
  <c r="AK4" i="80"/>
  <c r="AK2" i="80" s="1"/>
  <c r="AJ4" i="80"/>
  <c r="AJ2" i="80" s="1"/>
  <c r="G3" i="80"/>
  <c r="AL2" i="80"/>
  <c r="E2" i="80"/>
  <c r="E3" i="80" s="1"/>
  <c r="A1" i="80"/>
  <c r="AJ27" i="81"/>
  <c r="AJ36" i="81"/>
  <c r="G61" i="81"/>
  <c r="G48" i="81"/>
  <c r="G25" i="81"/>
  <c r="AJ40" i="81"/>
  <c r="G50" i="81"/>
  <c r="G28" i="81"/>
  <c r="G16" i="81"/>
  <c r="AJ38" i="81"/>
  <c r="G32" i="81"/>
  <c r="AJ54" i="81"/>
  <c r="AK12" i="81"/>
  <c r="AJ14" i="81"/>
  <c r="AJ58" i="81"/>
  <c r="G9" i="81"/>
  <c r="AJ57" i="81"/>
  <c r="AJ48" i="81"/>
  <c r="G37" i="81"/>
  <c r="AJ13" i="81"/>
  <c r="AJ63" i="81"/>
  <c r="AJ32" i="81"/>
  <c r="G14" i="81"/>
  <c r="G15" i="81"/>
  <c r="AJ56" i="81"/>
  <c r="AJ61" i="81"/>
  <c r="G34" i="81"/>
  <c r="G35" i="81"/>
  <c r="G24" i="81"/>
  <c r="AJ34" i="81"/>
  <c r="AJ17" i="81"/>
  <c r="G44" i="81"/>
  <c r="AJ49" i="81"/>
  <c r="G41" i="81"/>
  <c r="G45" i="81"/>
  <c r="G17" i="81"/>
  <c r="AJ29" i="81"/>
  <c r="AJ41" i="81"/>
  <c r="G21" i="81"/>
  <c r="G40" i="81"/>
  <c r="G36" i="81"/>
  <c r="G8" i="81"/>
  <c r="G12" i="81"/>
  <c r="AJ7" i="81"/>
  <c r="AJ18" i="81"/>
  <c r="AJ10" i="81"/>
  <c r="G47" i="81"/>
  <c r="AJ60" i="81"/>
  <c r="AJ55" i="81"/>
  <c r="AJ28" i="81"/>
  <c r="AJ52" i="81"/>
  <c r="AJ31" i="81"/>
  <c r="AJ37" i="81"/>
  <c r="AL30" i="81"/>
  <c r="G18" i="81"/>
  <c r="AJ44" i="81"/>
  <c r="AJ26" i="81"/>
  <c r="AJ16" i="81"/>
  <c r="AJ42" i="81"/>
  <c r="G27" i="81"/>
  <c r="G13" i="81"/>
  <c r="G11" i="81"/>
  <c r="AJ8" i="81"/>
  <c r="AJ21" i="81"/>
  <c r="E6" i="80"/>
  <c r="G49" i="81"/>
  <c r="AJ24" i="81"/>
  <c r="AJ20" i="81"/>
  <c r="AJ19" i="81"/>
  <c r="G20" i="81"/>
  <c r="AJ67" i="81"/>
  <c r="E7" i="81"/>
  <c r="AJ50" i="81"/>
  <c r="E39" i="81"/>
  <c r="G30" i="81"/>
  <c r="AJ65" i="81"/>
  <c r="AJ11" i="81"/>
  <c r="AJ47" i="81"/>
  <c r="AJ15" i="81"/>
  <c r="G38" i="81"/>
  <c r="AJ9" i="81"/>
  <c r="AJ39" i="81"/>
  <c r="AJ53" i="81"/>
  <c r="G42" i="81"/>
  <c r="AJ25" i="81"/>
  <c r="G43" i="81"/>
  <c r="AJ62" i="81"/>
  <c r="G10" i="81"/>
  <c r="AJ33" i="81"/>
  <c r="AJ23" i="81"/>
  <c r="AJ64" i="81"/>
  <c r="AJ66" i="81"/>
  <c r="AJ45" i="81"/>
  <c r="G23" i="81"/>
  <c r="G46" i="81"/>
  <c r="AJ51" i="81"/>
  <c r="AK30" i="81"/>
  <c r="G29" i="81"/>
  <c r="G19" i="81"/>
  <c r="AJ35" i="81"/>
  <c r="G22" i="81"/>
  <c r="AJ22" i="81"/>
  <c r="AJ46" i="81"/>
  <c r="G26" i="81"/>
  <c r="G31" i="81"/>
  <c r="AL12" i="81"/>
  <c r="AJ43" i="81"/>
  <c r="G33" i="81"/>
  <c r="AJ59" i="81"/>
  <c r="BD18" i="85" l="1"/>
  <c r="BC19" i="85"/>
  <c r="BI17" i="85"/>
  <c r="BH17" i="85"/>
  <c r="BG17" i="85"/>
  <c r="BF17" i="85"/>
  <c r="BG16" i="84"/>
  <c r="BF16" i="84"/>
  <c r="BI16" i="84"/>
  <c r="BH16" i="84"/>
  <c r="BC18" i="84"/>
  <c r="BD17" i="84"/>
  <c r="BH13" i="83"/>
  <c r="BI13" i="83"/>
  <c r="BG13" i="83"/>
  <c r="BF13" i="83"/>
  <c r="BD14" i="83"/>
  <c r="BC15" i="83"/>
  <c r="M14" i="81"/>
  <c r="M12" i="81"/>
  <c r="AY42" i="81"/>
  <c r="AL60" i="81"/>
  <c r="AK60" i="81"/>
  <c r="AM60" i="81" s="1"/>
  <c r="AK51" i="81"/>
  <c r="AM51" i="81" s="1"/>
  <c r="AL51" i="81"/>
  <c r="AL52" i="81"/>
  <c r="AK52" i="81"/>
  <c r="AM52" i="81" s="1"/>
  <c r="AL63" i="81"/>
  <c r="AK63" i="81"/>
  <c r="AM63" i="81" s="1"/>
  <c r="AL53" i="81"/>
  <c r="AK53" i="81"/>
  <c r="AM53" i="81" s="1"/>
  <c r="AL67" i="81"/>
  <c r="AK67" i="81"/>
  <c r="AM67" i="81" s="1"/>
  <c r="AK59" i="81"/>
  <c r="AM59" i="81" s="1"/>
  <c r="AL59" i="81"/>
  <c r="AL54" i="81"/>
  <c r="AK54" i="81"/>
  <c r="AM54" i="81" s="1"/>
  <c r="AL65" i="81"/>
  <c r="AK65" i="81"/>
  <c r="AM65" i="81" s="1"/>
  <c r="AM12" i="81"/>
  <c r="AL55" i="81"/>
  <c r="AK55" i="81"/>
  <c r="AM55" i="81" s="1"/>
  <c r="AK62" i="81"/>
  <c r="AM62" i="81" s="1"/>
  <c r="AL62" i="81"/>
  <c r="AL56" i="81"/>
  <c r="AK56" i="81"/>
  <c r="AM56" i="81" s="1"/>
  <c r="AM30" i="81"/>
  <c r="AH12" i="81"/>
  <c r="AG12" i="81"/>
  <c r="AL64" i="81"/>
  <c r="AK64" i="81"/>
  <c r="AM64" i="81" s="1"/>
  <c r="AL57" i="81"/>
  <c r="AK57" i="81"/>
  <c r="AM57" i="81" s="1"/>
  <c r="AK66" i="81"/>
  <c r="AM66" i="81" s="1"/>
  <c r="AL66" i="81"/>
  <c r="AL58" i="81"/>
  <c r="AK58" i="81"/>
  <c r="AM58" i="81" s="1"/>
  <c r="AG30" i="81"/>
  <c r="AH30" i="81"/>
  <c r="AY25" i="81"/>
  <c r="AY50" i="81"/>
  <c r="AY39" i="81"/>
  <c r="AY43" i="81"/>
  <c r="AY61" i="81"/>
  <c r="AY13" i="81"/>
  <c r="AY60" i="81"/>
  <c r="AY38" i="81"/>
  <c r="AY34" i="81"/>
  <c r="AY27" i="81"/>
  <c r="AY14" i="81"/>
  <c r="AY10" i="81"/>
  <c r="AY55" i="81"/>
  <c r="AY48" i="81"/>
  <c r="AY30" i="81"/>
  <c r="AY31" i="81"/>
  <c r="AY9" i="81"/>
  <c r="AY22" i="81"/>
  <c r="AY28" i="81"/>
  <c r="AY57" i="81"/>
  <c r="AY7" i="81"/>
  <c r="AY40" i="81"/>
  <c r="AY54" i="81"/>
  <c r="AY47" i="81"/>
  <c r="AY24" i="81"/>
  <c r="AY20" i="81"/>
  <c r="AY8" i="81"/>
  <c r="AY12" i="81"/>
  <c r="AY46" i="81"/>
  <c r="AY53" i="81"/>
  <c r="AY18" i="81"/>
  <c r="AY56" i="81"/>
  <c r="AY62" i="81"/>
  <c r="AY33" i="81"/>
  <c r="AY35" i="81"/>
  <c r="AY19" i="81"/>
  <c r="AY15" i="81"/>
  <c r="AY49" i="81"/>
  <c r="AY44" i="81"/>
  <c r="AY26" i="81"/>
  <c r="AY16" i="81"/>
  <c r="AY32" i="81"/>
  <c r="AY58" i="81"/>
  <c r="AY41" i="81"/>
  <c r="AY59" i="81"/>
  <c r="AY17" i="81"/>
  <c r="BC9" i="81"/>
  <c r="AY29" i="81"/>
  <c r="AY45" i="81"/>
  <c r="AY21" i="81"/>
  <c r="AY36" i="81"/>
  <c r="AY52" i="81"/>
  <c r="AY63" i="81"/>
  <c r="AY51" i="81"/>
  <c r="AY37" i="81"/>
  <c r="AY23" i="81"/>
  <c r="AY11" i="81"/>
  <c r="AW8" i="80"/>
  <c r="AX8" i="80" s="1"/>
  <c r="AW10" i="80"/>
  <c r="AX10" i="80" s="1"/>
  <c r="AW12" i="80"/>
  <c r="AX12" i="80" s="1"/>
  <c r="AW15" i="80"/>
  <c r="AX15" i="80" s="1"/>
  <c r="AW24" i="80"/>
  <c r="AX24" i="80" s="1"/>
  <c r="AW9" i="80"/>
  <c r="AW11" i="80"/>
  <c r="AX11" i="80" s="1"/>
  <c r="AW13" i="80"/>
  <c r="AX13" i="80" s="1"/>
  <c r="AW16" i="80"/>
  <c r="AX16" i="80" s="1"/>
  <c r="AX9" i="80"/>
  <c r="AW14" i="80"/>
  <c r="AX14" i="80" s="1"/>
  <c r="AW26" i="80"/>
  <c r="AX26" i="80" s="1"/>
  <c r="AW17" i="80"/>
  <c r="AX17" i="80" s="1"/>
  <c r="AW19" i="80"/>
  <c r="AX19" i="80" s="1"/>
  <c r="AW21" i="80"/>
  <c r="AX21" i="80" s="1"/>
  <c r="AW27" i="80"/>
  <c r="AX27" i="80" s="1"/>
  <c r="AW62" i="80"/>
  <c r="AX62" i="80" s="1"/>
  <c r="AW59" i="80"/>
  <c r="AX59" i="80" s="1"/>
  <c r="AW51" i="80"/>
  <c r="AX51" i="80" s="1"/>
  <c r="AW60" i="80"/>
  <c r="AX60" i="80" s="1"/>
  <c r="AW57" i="80"/>
  <c r="AX57" i="80" s="1"/>
  <c r="AW55" i="80"/>
  <c r="AX55" i="80" s="1"/>
  <c r="AW53" i="80"/>
  <c r="AX53" i="80" s="1"/>
  <c r="AW43" i="80"/>
  <c r="AX43" i="80" s="1"/>
  <c r="AW42" i="80"/>
  <c r="AX42" i="80" s="1"/>
  <c r="AW38" i="80"/>
  <c r="AX38" i="80" s="1"/>
  <c r="AW34" i="80"/>
  <c r="AW30" i="80"/>
  <c r="AX30" i="80" s="1"/>
  <c r="AW25" i="80"/>
  <c r="AX25" i="80" s="1"/>
  <c r="AW47" i="80"/>
  <c r="AX47" i="80" s="1"/>
  <c r="AW39" i="80"/>
  <c r="AX39" i="80" s="1"/>
  <c r="AW35" i="80"/>
  <c r="AX35" i="80" s="1"/>
  <c r="AW31" i="80"/>
  <c r="AX31" i="80" s="1"/>
  <c r="BC8" i="80"/>
  <c r="L14" i="80"/>
  <c r="C77" i="80" s="1"/>
  <c r="AW7" i="80"/>
  <c r="AX7" i="80" s="1"/>
  <c r="AW18" i="80"/>
  <c r="AX18" i="80" s="1"/>
  <c r="AW20" i="80"/>
  <c r="AX20" i="80" s="1"/>
  <c r="AW22" i="80"/>
  <c r="AX22" i="80" s="1"/>
  <c r="AW23" i="80"/>
  <c r="AX23" i="80" s="1"/>
  <c r="AW29" i="80"/>
  <c r="AX29" i="80" s="1"/>
  <c r="AW33" i="80"/>
  <c r="AX33" i="80" s="1"/>
  <c r="AW37" i="80"/>
  <c r="AX37" i="80" s="1"/>
  <c r="AW41" i="80"/>
  <c r="AX41" i="80" s="1"/>
  <c r="AX34" i="80"/>
  <c r="AW28" i="80"/>
  <c r="AX28" i="80" s="1"/>
  <c r="AW32" i="80"/>
  <c r="AX32" i="80" s="1"/>
  <c r="AW36" i="80"/>
  <c r="AX36" i="80" s="1"/>
  <c r="AW40" i="80"/>
  <c r="AX40" i="80" s="1"/>
  <c r="AW45" i="80"/>
  <c r="AX45" i="80" s="1"/>
  <c r="AW48" i="80"/>
  <c r="AX48" i="80" s="1"/>
  <c r="AW46" i="80"/>
  <c r="AX46" i="80" s="1"/>
  <c r="AW61" i="80"/>
  <c r="AX61" i="80" s="1"/>
  <c r="AW44" i="80"/>
  <c r="AX44" i="80" s="1"/>
  <c r="AW49" i="80"/>
  <c r="AX49" i="80" s="1"/>
  <c r="AW52" i="80"/>
  <c r="AX52" i="80" s="1"/>
  <c r="AW54" i="80"/>
  <c r="AX54" i="80" s="1"/>
  <c r="AW56" i="80"/>
  <c r="AX56" i="80" s="1"/>
  <c r="AW58" i="80"/>
  <c r="AX58" i="80" s="1"/>
  <c r="AW63" i="80"/>
  <c r="AX63" i="80" s="1"/>
  <c r="AW50" i="80"/>
  <c r="AX50" i="80" s="1"/>
  <c r="C68" i="79"/>
  <c r="B68" i="79" s="1"/>
  <c r="AH67" i="79"/>
  <c r="AG67" i="79"/>
  <c r="AF67" i="79"/>
  <c r="AH66" i="79"/>
  <c r="AG66" i="79"/>
  <c r="AF66" i="79"/>
  <c r="AH65" i="79"/>
  <c r="AG65" i="79"/>
  <c r="AF65" i="79"/>
  <c r="AH64" i="79"/>
  <c r="AG64" i="79"/>
  <c r="AF64" i="79"/>
  <c r="AV63" i="79"/>
  <c r="AH63" i="79"/>
  <c r="AG63" i="79"/>
  <c r="AF63" i="79"/>
  <c r="AV62" i="79"/>
  <c r="AH62" i="79"/>
  <c r="AG62" i="79"/>
  <c r="AF62" i="79"/>
  <c r="G62" i="79"/>
  <c r="AV61" i="79"/>
  <c r="AV60" i="79"/>
  <c r="AH60" i="79"/>
  <c r="AG60" i="79"/>
  <c r="AF60" i="79"/>
  <c r="AF61" i="79" s="1"/>
  <c r="G60" i="79"/>
  <c r="E60" i="79" s="1"/>
  <c r="AV59" i="79"/>
  <c r="AH59" i="79"/>
  <c r="AG59" i="79"/>
  <c r="AF59" i="79"/>
  <c r="G59" i="79"/>
  <c r="E59" i="79" s="1"/>
  <c r="AV58" i="79"/>
  <c r="AH58" i="79"/>
  <c r="AG58" i="79"/>
  <c r="AF58" i="79"/>
  <c r="G58" i="79"/>
  <c r="AV57" i="79"/>
  <c r="AH57" i="79"/>
  <c r="AG57" i="79"/>
  <c r="AF57" i="79"/>
  <c r="G57" i="79"/>
  <c r="AV56" i="79"/>
  <c r="AH56" i="79"/>
  <c r="AG56" i="79"/>
  <c r="AF56" i="79"/>
  <c r="G56" i="79"/>
  <c r="AV55" i="79"/>
  <c r="AH55" i="79"/>
  <c r="AG55" i="79"/>
  <c r="AF55" i="79"/>
  <c r="G55" i="79"/>
  <c r="AV54" i="79"/>
  <c r="AH54" i="79"/>
  <c r="AG54" i="79"/>
  <c r="AF54" i="79"/>
  <c r="G54" i="79"/>
  <c r="AV53" i="79"/>
  <c r="AH53" i="79"/>
  <c r="AG53" i="79"/>
  <c r="AF53" i="79"/>
  <c r="G53" i="79"/>
  <c r="AV52" i="79"/>
  <c r="AH52" i="79"/>
  <c r="AG52" i="79"/>
  <c r="AF52" i="79"/>
  <c r="AV51" i="79"/>
  <c r="AH51" i="79"/>
  <c r="AG51" i="79"/>
  <c r="AF51" i="79"/>
  <c r="AV50" i="79"/>
  <c r="AV49" i="79"/>
  <c r="AV48" i="79"/>
  <c r="AV47" i="79"/>
  <c r="AV46" i="79"/>
  <c r="AV45" i="79"/>
  <c r="AV44" i="79"/>
  <c r="AV43" i="79"/>
  <c r="AV42" i="79"/>
  <c r="AV41" i="79"/>
  <c r="AV40" i="79"/>
  <c r="AV39" i="79"/>
  <c r="AV38" i="79"/>
  <c r="AV37" i="79"/>
  <c r="AV36" i="79"/>
  <c r="AV35" i="79"/>
  <c r="AV34" i="79"/>
  <c r="AV33" i="79"/>
  <c r="AV32" i="79"/>
  <c r="AV31" i="79"/>
  <c r="AV30" i="79"/>
  <c r="AV29" i="79"/>
  <c r="AV28" i="79"/>
  <c r="AV27" i="79"/>
  <c r="AV26" i="79"/>
  <c r="AV25" i="79"/>
  <c r="AV24" i="79"/>
  <c r="AV23" i="79"/>
  <c r="AV22" i="79"/>
  <c r="AV21" i="79"/>
  <c r="AV20" i="79"/>
  <c r="AV19" i="79"/>
  <c r="AV18" i="79"/>
  <c r="AV17" i="79"/>
  <c r="AV16" i="79"/>
  <c r="L16" i="79" a="1"/>
  <c r="L16" i="79" s="1"/>
  <c r="AV15" i="79"/>
  <c r="AV14" i="79"/>
  <c r="AV13" i="79"/>
  <c r="L13" i="79"/>
  <c r="AV12" i="79"/>
  <c r="L12" i="79"/>
  <c r="AV11" i="79"/>
  <c r="L11" i="79"/>
  <c r="AV10" i="79"/>
  <c r="L10" i="79"/>
  <c r="AV9" i="79"/>
  <c r="L9" i="79"/>
  <c r="AV8" i="79"/>
  <c r="L8" i="79"/>
  <c r="BC7" i="79"/>
  <c r="AV7" i="79"/>
  <c r="AF7" i="79"/>
  <c r="AF8" i="79" s="1"/>
  <c r="AF9" i="79" s="1"/>
  <c r="AF10" i="79" s="1"/>
  <c r="AF11" i="79" s="1"/>
  <c r="AF12" i="79" s="1"/>
  <c r="AF13" i="79" s="1"/>
  <c r="AF14" i="79" s="1"/>
  <c r="AF15" i="79" s="1"/>
  <c r="AF16" i="79" s="1"/>
  <c r="AF17" i="79" s="1"/>
  <c r="AF18" i="79" s="1"/>
  <c r="AF19" i="79" s="1"/>
  <c r="AF20" i="79" s="1"/>
  <c r="AF21" i="79" s="1"/>
  <c r="AF22" i="79" s="1"/>
  <c r="AF23" i="79" s="1"/>
  <c r="AF24" i="79" s="1"/>
  <c r="AF25" i="79" s="1"/>
  <c r="AF26" i="79" s="1"/>
  <c r="AF27" i="79" s="1"/>
  <c r="AF28" i="79" s="1"/>
  <c r="AF29" i="79" s="1"/>
  <c r="AF30" i="79" s="1"/>
  <c r="AF31" i="79" s="1"/>
  <c r="AF32" i="79" s="1"/>
  <c r="AF33" i="79" s="1"/>
  <c r="AF34" i="79" s="1"/>
  <c r="AF35" i="79" s="1"/>
  <c r="AF36" i="79" s="1"/>
  <c r="AF37" i="79" s="1"/>
  <c r="AF38" i="79" s="1"/>
  <c r="AF39" i="79" s="1"/>
  <c r="AF40" i="79" s="1"/>
  <c r="AF41" i="79" s="1"/>
  <c r="AF42" i="79" s="1"/>
  <c r="AF43" i="79" s="1"/>
  <c r="AF44" i="79" s="1"/>
  <c r="AF45" i="79" s="1"/>
  <c r="AF46" i="79" s="1"/>
  <c r="AF47" i="79" s="1"/>
  <c r="AF48" i="79" s="1"/>
  <c r="AF49" i="79" s="1"/>
  <c r="AF50" i="79" s="1"/>
  <c r="AL4" i="79"/>
  <c r="AL2" i="79" s="1"/>
  <c r="AK4" i="79"/>
  <c r="AK2" i="79" s="1"/>
  <c r="AJ4" i="79"/>
  <c r="AJ2" i="79" s="1"/>
  <c r="G3" i="79"/>
  <c r="E2" i="79"/>
  <c r="E3" i="79" s="1"/>
  <c r="A1" i="79"/>
  <c r="AJ15" i="80"/>
  <c r="AL45" i="81"/>
  <c r="AK43" i="81"/>
  <c r="G25" i="80"/>
  <c r="G27" i="80"/>
  <c r="AL9" i="81"/>
  <c r="E41" i="81"/>
  <c r="AL21" i="81"/>
  <c r="AJ34" i="80"/>
  <c r="E15" i="81"/>
  <c r="AJ23" i="80"/>
  <c r="AJ7" i="80"/>
  <c r="E8" i="81"/>
  <c r="AK33" i="81"/>
  <c r="AK45" i="81"/>
  <c r="G11" i="80"/>
  <c r="AJ39" i="80"/>
  <c r="E45" i="81"/>
  <c r="E44" i="81"/>
  <c r="AL37" i="81"/>
  <c r="AK11" i="81"/>
  <c r="E29" i="81"/>
  <c r="AL11" i="81"/>
  <c r="AJ22" i="80"/>
  <c r="E37" i="81"/>
  <c r="G45" i="80"/>
  <c r="AJ53" i="80"/>
  <c r="E9" i="81"/>
  <c r="AK40" i="81"/>
  <c r="E38" i="81"/>
  <c r="G39" i="80"/>
  <c r="AK10" i="81"/>
  <c r="E23" i="81"/>
  <c r="G49" i="80"/>
  <c r="E31" i="81"/>
  <c r="E34" i="81"/>
  <c r="AL49" i="81"/>
  <c r="AL39" i="81"/>
  <c r="AL16" i="81"/>
  <c r="G31" i="80"/>
  <c r="AJ38" i="80"/>
  <c r="AL32" i="81"/>
  <c r="AK16" i="81"/>
  <c r="AL23" i="81"/>
  <c r="AL33" i="81"/>
  <c r="E17" i="81"/>
  <c r="AJ12" i="80"/>
  <c r="G19" i="80"/>
  <c r="AJ51" i="80"/>
  <c r="E49" i="81"/>
  <c r="E32" i="81"/>
  <c r="AL15" i="81"/>
  <c r="AJ45" i="80"/>
  <c r="AK35" i="81"/>
  <c r="G37" i="80"/>
  <c r="G26" i="80"/>
  <c r="E6" i="79"/>
  <c r="AL44" i="81"/>
  <c r="AK9" i="81"/>
  <c r="AL17" i="81"/>
  <c r="G46" i="80"/>
  <c r="E50" i="81"/>
  <c r="AJ17" i="80"/>
  <c r="AL7" i="81"/>
  <c r="AL43" i="81"/>
  <c r="AL14" i="81"/>
  <c r="G10" i="80"/>
  <c r="G12" i="80"/>
  <c r="AK48" i="81"/>
  <c r="AL25" i="81"/>
  <c r="E43" i="81"/>
  <c r="G8" i="80"/>
  <c r="AL24" i="81"/>
  <c r="AK19" i="81"/>
  <c r="G22" i="80"/>
  <c r="AJ65" i="80"/>
  <c r="AJ56" i="80"/>
  <c r="AL47" i="81"/>
  <c r="AL26" i="81"/>
  <c r="AL20" i="81"/>
  <c r="AJ35" i="80"/>
  <c r="AJ25" i="80"/>
  <c r="AJ9" i="80"/>
  <c r="G9" i="80"/>
  <c r="E28" i="81"/>
  <c r="AL8" i="81"/>
  <c r="AK8" i="81"/>
  <c r="G43" i="80"/>
  <c r="AL18" i="81"/>
  <c r="E14" i="81"/>
  <c r="AJ62" i="80"/>
  <c r="AJ41" i="80"/>
  <c r="E24" i="81"/>
  <c r="AJ59" i="80"/>
  <c r="AJ11" i="80"/>
  <c r="AJ21" i="80"/>
  <c r="G20" i="80"/>
  <c r="G38" i="80"/>
  <c r="AK22" i="81"/>
  <c r="AL46" i="81"/>
  <c r="E21" i="81"/>
  <c r="AL29" i="81"/>
  <c r="AK20" i="81"/>
  <c r="G44" i="80"/>
  <c r="AJ46" i="80"/>
  <c r="G61" i="80"/>
  <c r="AJ37" i="80"/>
  <c r="G30" i="80"/>
  <c r="G14" i="80"/>
  <c r="G42" i="80"/>
  <c r="E48" i="81"/>
  <c r="AK13" i="81"/>
  <c r="AJ20" i="80"/>
  <c r="G41" i="80"/>
  <c r="AK28" i="81"/>
  <c r="E19" i="81"/>
  <c r="G18" i="80"/>
  <c r="AK44" i="81"/>
  <c r="AL28" i="81"/>
  <c r="AL41" i="81"/>
  <c r="AJ66" i="80"/>
  <c r="AJ57" i="80"/>
  <c r="AJ24" i="80"/>
  <c r="AL19" i="81"/>
  <c r="E26" i="81"/>
  <c r="AJ13" i="80"/>
  <c r="AJ19" i="80"/>
  <c r="AJ18" i="80"/>
  <c r="AK29" i="81"/>
  <c r="AJ14" i="80"/>
  <c r="AJ48" i="80"/>
  <c r="G32" i="80"/>
  <c r="G33" i="80"/>
  <c r="AJ40" i="80"/>
  <c r="E20" i="81"/>
  <c r="AJ26" i="80"/>
  <c r="G7" i="80"/>
  <c r="E13" i="81"/>
  <c r="G47" i="80"/>
  <c r="AJ44" i="80"/>
  <c r="G16" i="80"/>
  <c r="AK24" i="81"/>
  <c r="AK39" i="81"/>
  <c r="AK17" i="81"/>
  <c r="E27" i="81"/>
  <c r="AK26" i="81"/>
  <c r="E30" i="81"/>
  <c r="AJ42" i="80"/>
  <c r="AJ67" i="80"/>
  <c r="E16" i="81"/>
  <c r="AJ33" i="80"/>
  <c r="G13" i="80"/>
  <c r="E47" i="81"/>
  <c r="AK27" i="81"/>
  <c r="E42" i="81"/>
  <c r="G15" i="80"/>
  <c r="AK18" i="81"/>
  <c r="E61" i="81"/>
  <c r="AJ60" i="80"/>
  <c r="AJ16" i="80"/>
  <c r="G40" i="80"/>
  <c r="E12" i="81"/>
  <c r="AK32" i="81"/>
  <c r="AL34" i="81"/>
  <c r="AK15" i="81"/>
  <c r="AK21" i="81"/>
  <c r="G23" i="80"/>
  <c r="E22" i="81"/>
  <c r="AJ43" i="80"/>
  <c r="G21" i="80"/>
  <c r="E36" i="81"/>
  <c r="AJ28" i="80"/>
  <c r="E18" i="81"/>
  <c r="AJ52" i="80"/>
  <c r="AK49" i="81"/>
  <c r="AJ31" i="80"/>
  <c r="AK25" i="81"/>
  <c r="AJ50" i="80"/>
  <c r="G36" i="80"/>
  <c r="AJ8" i="80"/>
  <c r="AJ63" i="80"/>
  <c r="AK42" i="81"/>
  <c r="AK61" i="81"/>
  <c r="AL22" i="81"/>
  <c r="G29" i="80"/>
  <c r="AK37" i="81"/>
  <c r="AL61" i="81"/>
  <c r="E33" i="81"/>
  <c r="AL40" i="81"/>
  <c r="AJ36" i="80"/>
  <c r="AK38" i="81"/>
  <c r="AK41" i="81"/>
  <c r="AL27" i="81"/>
  <c r="G34" i="80"/>
  <c r="G50" i="80"/>
  <c r="AL42" i="81"/>
  <c r="AK50" i="81"/>
  <c r="AJ54" i="80"/>
  <c r="AL10" i="81"/>
  <c r="E46" i="81"/>
  <c r="AJ55" i="80"/>
  <c r="AK14" i="81"/>
  <c r="AL50" i="81"/>
  <c r="AJ13" i="79"/>
  <c r="AJ49" i="80"/>
  <c r="AJ64" i="80"/>
  <c r="G17" i="80"/>
  <c r="AJ61" i="80"/>
  <c r="G24" i="80"/>
  <c r="E35" i="81"/>
  <c r="G35" i="80"/>
  <c r="AL38" i="81"/>
  <c r="AK46" i="81"/>
  <c r="AK23" i="81"/>
  <c r="E40" i="81"/>
  <c r="AL31" i="81"/>
  <c r="E10" i="81"/>
  <c r="G48" i="80"/>
  <c r="AL35" i="81"/>
  <c r="AK34" i="81"/>
  <c r="AL13" i="81"/>
  <c r="G28" i="80"/>
  <c r="AK31" i="81"/>
  <c r="AJ30" i="80"/>
  <c r="AJ10" i="80"/>
  <c r="AJ47" i="80"/>
  <c r="AK36" i="81"/>
  <c r="E11" i="81"/>
  <c r="AK7" i="81"/>
  <c r="AJ58" i="80"/>
  <c r="AL48" i="81"/>
  <c r="AJ32" i="80"/>
  <c r="AK47" i="81"/>
  <c r="AJ29" i="80"/>
  <c r="AL36" i="81"/>
  <c r="AJ27" i="80"/>
  <c r="E25" i="81"/>
  <c r="BF18" i="85" l="1"/>
  <c r="BI18" i="85"/>
  <c r="BH18" i="85"/>
  <c r="BG18" i="85"/>
  <c r="BC20" i="85"/>
  <c r="BD19" i="85"/>
  <c r="BH17" i="84"/>
  <c r="BG17" i="84"/>
  <c r="BI17" i="84"/>
  <c r="BF17" i="84"/>
  <c r="BD18" i="84"/>
  <c r="BC19" i="84"/>
  <c r="BG14" i="83"/>
  <c r="BH14" i="83"/>
  <c r="BI14" i="83"/>
  <c r="BF14" i="83"/>
  <c r="BD15" i="83"/>
  <c r="BC16" i="83"/>
  <c r="BD7" i="81"/>
  <c r="BI7" i="81" s="1"/>
  <c r="AH16" i="81"/>
  <c r="AG16" i="81"/>
  <c r="AH27" i="81"/>
  <c r="AG27" i="81"/>
  <c r="AM41" i="81"/>
  <c r="AG14" i="81"/>
  <c r="AH14" i="81"/>
  <c r="AM25" i="81"/>
  <c r="AM28" i="81"/>
  <c r="AM24" i="81"/>
  <c r="AM23" i="81"/>
  <c r="AM42" i="81"/>
  <c r="AM13" i="81"/>
  <c r="AM16" i="81"/>
  <c r="AM18" i="81"/>
  <c r="AM27" i="81"/>
  <c r="AM45" i="81"/>
  <c r="AM61" i="81"/>
  <c r="AH41" i="81"/>
  <c r="AG41" i="81"/>
  <c r="AH46" i="81"/>
  <c r="AG46" i="81"/>
  <c r="AM14" i="81"/>
  <c r="AG25" i="81"/>
  <c r="AH25" i="81"/>
  <c r="AG47" i="81"/>
  <c r="AH47" i="81"/>
  <c r="AM37" i="81"/>
  <c r="AH39" i="81"/>
  <c r="AG39" i="81"/>
  <c r="AH11" i="81"/>
  <c r="AG11" i="81"/>
  <c r="AG22" i="81"/>
  <c r="AH22" i="81"/>
  <c r="AM40" i="81"/>
  <c r="AM35" i="81"/>
  <c r="AM49" i="81"/>
  <c r="AG43" i="81"/>
  <c r="AH43" i="81"/>
  <c r="AG18" i="81"/>
  <c r="AH18" i="81"/>
  <c r="AM8" i="81"/>
  <c r="AG45" i="81"/>
  <c r="AH45" i="81"/>
  <c r="AM46" i="81"/>
  <c r="U11" i="81"/>
  <c r="V11" i="81" s="1"/>
  <c r="O13" i="81"/>
  <c r="R8" i="81"/>
  <c r="U13" i="81"/>
  <c r="V13" i="81" s="1"/>
  <c r="O8" i="81"/>
  <c r="R9" i="81"/>
  <c r="U10" i="81"/>
  <c r="V10" i="81" s="1"/>
  <c r="R11" i="81"/>
  <c r="S11" i="81" s="1"/>
  <c r="U12" i="81"/>
  <c r="V12" i="81" s="1"/>
  <c r="R16" i="81" a="1"/>
  <c r="R16" i="81" s="1"/>
  <c r="U16" i="81" a="1"/>
  <c r="U16" i="81" s="1"/>
  <c r="O10" i="81"/>
  <c r="R12" i="81"/>
  <c r="O12" i="81"/>
  <c r="R10" i="81"/>
  <c r="O11" i="81"/>
  <c r="O16" i="81" a="1"/>
  <c r="O16" i="81" s="1"/>
  <c r="R13" i="81"/>
  <c r="S13" i="81" s="1"/>
  <c r="U9" i="81"/>
  <c r="V9" i="81" s="1"/>
  <c r="U8" i="81"/>
  <c r="O9" i="81"/>
  <c r="AH40" i="81"/>
  <c r="AG40" i="81"/>
  <c r="AM33" i="81"/>
  <c r="AH35" i="81"/>
  <c r="AG35" i="81"/>
  <c r="AM7" i="81"/>
  <c r="AH19" i="81"/>
  <c r="AG19" i="81"/>
  <c r="AM36" i="81"/>
  <c r="AG29" i="81"/>
  <c r="AH29" i="81"/>
  <c r="AM34" i="81"/>
  <c r="AH10" i="81"/>
  <c r="AG10" i="81"/>
  <c r="AG17" i="81"/>
  <c r="AH17" i="81"/>
  <c r="AH8" i="81"/>
  <c r="AG8" i="81"/>
  <c r="AH32" i="81"/>
  <c r="AG32" i="81"/>
  <c r="AH44" i="81"/>
  <c r="AG44" i="81"/>
  <c r="AM26" i="81"/>
  <c r="AM9" i="81"/>
  <c r="AM15" i="81"/>
  <c r="AM31" i="81"/>
  <c r="AH28" i="81"/>
  <c r="AG28" i="81"/>
  <c r="AH24" i="81"/>
  <c r="AG24" i="81"/>
  <c r="AH23" i="81"/>
  <c r="AG23" i="81"/>
  <c r="AG42" i="81"/>
  <c r="AH42" i="81"/>
  <c r="AH13" i="81"/>
  <c r="AG13" i="81"/>
  <c r="AM50" i="81"/>
  <c r="AM48" i="81"/>
  <c r="AM20" i="81"/>
  <c r="AH21" i="81"/>
  <c r="AG21" i="81"/>
  <c r="AM38" i="81"/>
  <c r="AH49" i="81"/>
  <c r="AG49" i="81"/>
  <c r="AM43" i="81"/>
  <c r="AH33" i="81"/>
  <c r="AG33" i="81"/>
  <c r="AH7" i="81"/>
  <c r="AG7" i="81"/>
  <c r="AM19" i="81"/>
  <c r="AH61" i="81"/>
  <c r="AG61" i="81"/>
  <c r="AH36" i="81"/>
  <c r="AG36" i="81"/>
  <c r="AM29" i="81"/>
  <c r="AG34" i="81"/>
  <c r="AH34" i="81"/>
  <c r="AM10" i="81"/>
  <c r="AM17" i="81"/>
  <c r="AM32" i="81"/>
  <c r="AM44" i="81"/>
  <c r="AG26" i="81"/>
  <c r="AH26" i="81"/>
  <c r="AH9" i="81"/>
  <c r="AG9" i="81"/>
  <c r="AH15" i="81"/>
  <c r="AG15" i="81"/>
  <c r="AH31" i="81"/>
  <c r="AG31" i="81"/>
  <c r="AM47" i="81"/>
  <c r="AH37" i="81"/>
  <c r="AG37" i="81"/>
  <c r="AM39" i="81"/>
  <c r="AM11" i="81"/>
  <c r="AM22" i="81"/>
  <c r="AG50" i="81"/>
  <c r="AH50" i="81"/>
  <c r="AH48" i="81"/>
  <c r="AG48" i="81"/>
  <c r="AH20" i="81"/>
  <c r="AG20" i="81"/>
  <c r="AM21" i="81"/>
  <c r="AG38" i="81"/>
  <c r="AH38" i="81"/>
  <c r="BD8" i="81"/>
  <c r="BD9" i="81"/>
  <c r="BC10" i="81"/>
  <c r="BG7" i="81"/>
  <c r="BF7" i="81"/>
  <c r="M12" i="80"/>
  <c r="AY46" i="80"/>
  <c r="AY41" i="80"/>
  <c r="M11" i="80"/>
  <c r="AL67" i="80"/>
  <c r="AK67" i="80"/>
  <c r="AM67" i="80" s="1"/>
  <c r="AL58" i="80"/>
  <c r="AK58" i="80"/>
  <c r="AM58" i="80" s="1"/>
  <c r="AL55" i="80"/>
  <c r="AK55" i="80"/>
  <c r="AM55" i="80" s="1"/>
  <c r="AK62" i="80"/>
  <c r="AM62" i="80" s="1"/>
  <c r="AL62" i="80"/>
  <c r="AL52" i="80"/>
  <c r="AK52" i="80"/>
  <c r="AM52" i="80" s="1"/>
  <c r="AL63" i="80"/>
  <c r="AK63" i="80"/>
  <c r="AM63" i="80" s="1"/>
  <c r="AL57" i="80"/>
  <c r="AK57" i="80"/>
  <c r="AM57" i="80" s="1"/>
  <c r="AK66" i="80"/>
  <c r="AM66" i="80" s="1"/>
  <c r="AL66" i="80"/>
  <c r="AL54" i="80"/>
  <c r="AK54" i="80"/>
  <c r="AM54" i="80" s="1"/>
  <c r="AL65" i="80"/>
  <c r="AK65" i="80"/>
  <c r="AM65" i="80" s="1"/>
  <c r="AL53" i="80"/>
  <c r="AK53" i="80"/>
  <c r="AM53" i="80" s="1"/>
  <c r="AK59" i="80"/>
  <c r="AM59" i="80" s="1"/>
  <c r="AL59" i="80"/>
  <c r="AL64" i="80"/>
  <c r="AK64" i="80"/>
  <c r="AM64" i="80" s="1"/>
  <c r="AL60" i="80"/>
  <c r="AK60" i="80"/>
  <c r="AM60" i="80" s="1"/>
  <c r="AK51" i="80"/>
  <c r="AM51" i="80" s="1"/>
  <c r="AL51" i="80"/>
  <c r="AL56" i="80"/>
  <c r="AK56" i="80"/>
  <c r="AM56" i="80" s="1"/>
  <c r="AY50" i="80"/>
  <c r="AY49" i="80"/>
  <c r="AY47" i="80"/>
  <c r="AY19" i="80"/>
  <c r="AY63" i="80"/>
  <c r="AY52" i="80"/>
  <c r="AY14" i="80"/>
  <c r="AY54" i="80"/>
  <c r="AY20" i="80"/>
  <c r="AY38" i="80"/>
  <c r="AY59" i="80"/>
  <c r="AY58" i="80"/>
  <c r="AY33" i="80"/>
  <c r="AY7" i="80"/>
  <c r="AY16" i="80"/>
  <c r="AY11" i="80"/>
  <c r="AY12" i="80"/>
  <c r="AY27" i="80"/>
  <c r="AY62" i="80"/>
  <c r="AY56" i="80"/>
  <c r="AY22" i="80"/>
  <c r="AY55" i="80"/>
  <c r="AY24" i="80"/>
  <c r="AY61" i="80"/>
  <c r="AY36" i="80"/>
  <c r="AY31" i="80"/>
  <c r="AY25" i="80"/>
  <c r="AY57" i="80"/>
  <c r="AY8" i="80"/>
  <c r="M10" i="80"/>
  <c r="M9" i="80"/>
  <c r="AY13" i="80"/>
  <c r="AY45" i="80"/>
  <c r="AY48" i="80"/>
  <c r="AY51" i="80"/>
  <c r="AY32" i="80"/>
  <c r="AY34" i="80"/>
  <c r="M8" i="80"/>
  <c r="Y14" i="80"/>
  <c r="AY35" i="80"/>
  <c r="AY43" i="80"/>
  <c r="AY60" i="80"/>
  <c r="AY15" i="80"/>
  <c r="AY44" i="80"/>
  <c r="AY40" i="80"/>
  <c r="AY42" i="80"/>
  <c r="AY9" i="80"/>
  <c r="AY28" i="80"/>
  <c r="AY30" i="80"/>
  <c r="AY37" i="80"/>
  <c r="AY29" i="80"/>
  <c r="AY23" i="80"/>
  <c r="AY18" i="80"/>
  <c r="M14" i="80"/>
  <c r="L5" i="80"/>
  <c r="BC9" i="80"/>
  <c r="AY39" i="80"/>
  <c r="AY53" i="80"/>
  <c r="AY21" i="80"/>
  <c r="AY17" i="80"/>
  <c r="AY26" i="80"/>
  <c r="AY10" i="80"/>
  <c r="M13" i="80"/>
  <c r="AW31" i="79"/>
  <c r="AX31" i="79" s="1"/>
  <c r="AW9" i="79"/>
  <c r="AX9" i="79" s="1"/>
  <c r="AW8" i="79"/>
  <c r="AX8" i="79" s="1"/>
  <c r="AW12" i="79"/>
  <c r="AX12" i="79" s="1"/>
  <c r="L14" i="79"/>
  <c r="M8" i="79" s="1"/>
  <c r="AW21" i="79"/>
  <c r="AX21" i="79" s="1"/>
  <c r="AW26" i="79"/>
  <c r="AX26" i="79" s="1"/>
  <c r="AW41" i="79"/>
  <c r="AX41" i="79" s="1"/>
  <c r="AW61" i="79"/>
  <c r="AX61" i="79" s="1"/>
  <c r="AW59" i="79"/>
  <c r="AX59" i="79" s="1"/>
  <c r="AW43" i="79"/>
  <c r="AX43" i="79" s="1"/>
  <c r="AW40" i="79"/>
  <c r="AX40" i="79" s="1"/>
  <c r="AW51" i="79"/>
  <c r="AX51" i="79" s="1"/>
  <c r="AW49" i="79"/>
  <c r="AX49" i="79" s="1"/>
  <c r="AW47" i="79"/>
  <c r="AX47" i="79" s="1"/>
  <c r="AW45" i="79"/>
  <c r="AX45" i="79" s="1"/>
  <c r="AW62" i="79"/>
  <c r="AX62" i="79" s="1"/>
  <c r="AW36" i="79"/>
  <c r="AX36" i="79" s="1"/>
  <c r="AW32" i="79"/>
  <c r="AX32" i="79" s="1"/>
  <c r="AW28" i="79"/>
  <c r="AX28" i="79" s="1"/>
  <c r="AW24" i="79"/>
  <c r="AX24" i="79" s="1"/>
  <c r="AW19" i="79"/>
  <c r="AX19" i="79" s="1"/>
  <c r="AW27" i="79"/>
  <c r="AX27" i="79" s="1"/>
  <c r="BC8" i="79"/>
  <c r="AW18" i="79"/>
  <c r="AX18" i="79" s="1"/>
  <c r="AW7" i="79"/>
  <c r="AX7" i="79" s="1"/>
  <c r="AW10" i="79"/>
  <c r="AX10" i="79" s="1"/>
  <c r="AW11" i="79"/>
  <c r="AX11" i="79" s="1"/>
  <c r="AW13" i="79"/>
  <c r="AX13" i="79" s="1"/>
  <c r="AW14" i="79"/>
  <c r="AX14" i="79" s="1"/>
  <c r="AW16" i="79"/>
  <c r="AX16" i="79" s="1"/>
  <c r="AW23" i="79"/>
  <c r="AX23" i="79" s="1"/>
  <c r="AW34" i="79"/>
  <c r="AX34" i="79" s="1"/>
  <c r="AW39" i="79"/>
  <c r="AX39" i="79" s="1"/>
  <c r="AW15" i="79"/>
  <c r="AX15" i="79" s="1"/>
  <c r="AW17" i="79"/>
  <c r="AX17" i="79" s="1"/>
  <c r="AW22" i="79"/>
  <c r="AX22" i="79" s="1"/>
  <c r="AW20" i="79"/>
  <c r="AX20" i="79" s="1"/>
  <c r="AW30" i="79"/>
  <c r="AX30" i="79" s="1"/>
  <c r="AW35" i="79"/>
  <c r="AX35" i="79" s="1"/>
  <c r="AW37" i="79"/>
  <c r="AX37" i="79" s="1"/>
  <c r="AW42" i="79"/>
  <c r="AX42" i="79" s="1"/>
  <c r="AW56" i="79"/>
  <c r="AX56" i="79" s="1"/>
  <c r="AW63" i="79"/>
  <c r="AX63" i="79" s="1"/>
  <c r="AW25" i="79"/>
  <c r="AX25" i="79" s="1"/>
  <c r="AW29" i="79"/>
  <c r="AX29" i="79" s="1"/>
  <c r="AW33" i="79"/>
  <c r="AX33" i="79" s="1"/>
  <c r="AW38" i="79"/>
  <c r="AX38" i="79" s="1"/>
  <c r="AW52" i="79"/>
  <c r="AX52" i="79" s="1"/>
  <c r="AW44" i="79"/>
  <c r="AX44" i="79" s="1"/>
  <c r="AW55" i="79"/>
  <c r="AX55" i="79" s="1"/>
  <c r="AW54" i="79"/>
  <c r="AX54" i="79" s="1"/>
  <c r="AW58" i="79"/>
  <c r="AX58" i="79" s="1"/>
  <c r="AW60" i="79"/>
  <c r="AX60" i="79" s="1"/>
  <c r="AW46" i="79"/>
  <c r="AX46" i="79" s="1"/>
  <c r="AW48" i="79"/>
  <c r="AX48" i="79" s="1"/>
  <c r="AW50" i="79"/>
  <c r="AX50" i="79" s="1"/>
  <c r="AW53" i="79"/>
  <c r="AX53" i="79" s="1"/>
  <c r="AW57" i="79"/>
  <c r="AX57" i="79" s="1"/>
  <c r="C68" i="78"/>
  <c r="B68" i="78" s="1"/>
  <c r="AH67" i="78"/>
  <c r="AG67" i="78"/>
  <c r="AF67" i="78"/>
  <c r="AH66" i="78"/>
  <c r="AG66" i="78"/>
  <c r="AF66" i="78"/>
  <c r="AH65" i="78"/>
  <c r="AG65" i="78"/>
  <c r="AF65" i="78"/>
  <c r="AH64" i="78"/>
  <c r="AG64" i="78"/>
  <c r="AF64" i="78"/>
  <c r="AV63" i="78"/>
  <c r="AH63" i="78"/>
  <c r="AG63" i="78"/>
  <c r="AF63" i="78"/>
  <c r="AV62" i="78"/>
  <c r="AH62" i="78"/>
  <c r="AG62" i="78"/>
  <c r="AF62" i="78"/>
  <c r="G62" i="78"/>
  <c r="AV61" i="78"/>
  <c r="AV60" i="78"/>
  <c r="AH60" i="78"/>
  <c r="AG60" i="78"/>
  <c r="AF60" i="78"/>
  <c r="AF61" i="78" s="1"/>
  <c r="G60" i="78"/>
  <c r="E60" i="78" s="1"/>
  <c r="AV59" i="78"/>
  <c r="AH59" i="78"/>
  <c r="AG59" i="78"/>
  <c r="AF59" i="78"/>
  <c r="G59" i="78"/>
  <c r="E59" i="78" s="1"/>
  <c r="AV58" i="78"/>
  <c r="AH58" i="78"/>
  <c r="AG58" i="78"/>
  <c r="AF58" i="78"/>
  <c r="G58" i="78"/>
  <c r="AV57" i="78"/>
  <c r="AH57" i="78"/>
  <c r="AG57" i="78"/>
  <c r="AF57" i="78"/>
  <c r="G57" i="78"/>
  <c r="AV56" i="78"/>
  <c r="AH56" i="78"/>
  <c r="AG56" i="78"/>
  <c r="AF56" i="78"/>
  <c r="G56" i="78"/>
  <c r="AV55" i="78"/>
  <c r="AH55" i="78"/>
  <c r="AG55" i="78"/>
  <c r="AF55" i="78"/>
  <c r="G55" i="78"/>
  <c r="AV54" i="78"/>
  <c r="AH54" i="78"/>
  <c r="AG54" i="78"/>
  <c r="AF54" i="78"/>
  <c r="G54" i="78"/>
  <c r="AV53" i="78"/>
  <c r="AH53" i="78"/>
  <c r="AG53" i="78"/>
  <c r="AF53" i="78"/>
  <c r="G53" i="78"/>
  <c r="AV52" i="78"/>
  <c r="AH52" i="78"/>
  <c r="AG52" i="78"/>
  <c r="AF52" i="78"/>
  <c r="AV51" i="78"/>
  <c r="AH51" i="78"/>
  <c r="AG51" i="78"/>
  <c r="AF51" i="78"/>
  <c r="AV50" i="78"/>
  <c r="AV49" i="78"/>
  <c r="AV48" i="78"/>
  <c r="AV47" i="78"/>
  <c r="AV46" i="78"/>
  <c r="AV45" i="78"/>
  <c r="AV44" i="78"/>
  <c r="AV43" i="78"/>
  <c r="AV42" i="78"/>
  <c r="AV41" i="78"/>
  <c r="AV40" i="78"/>
  <c r="AV39" i="78"/>
  <c r="AV38" i="78"/>
  <c r="AV37" i="78"/>
  <c r="AV36" i="78"/>
  <c r="AV35" i="78"/>
  <c r="AV34" i="78"/>
  <c r="AV33" i="78"/>
  <c r="AV32" i="78"/>
  <c r="AV31" i="78"/>
  <c r="AV30" i="78"/>
  <c r="AV29" i="78"/>
  <c r="AV28" i="78"/>
  <c r="AV27" i="78"/>
  <c r="AV26" i="78"/>
  <c r="AV25" i="78"/>
  <c r="AV24" i="78"/>
  <c r="AV23" i="78"/>
  <c r="AV22" i="78"/>
  <c r="AV21" i="78"/>
  <c r="AV20" i="78"/>
  <c r="AV19" i="78"/>
  <c r="AV18" i="78"/>
  <c r="AV17" i="78"/>
  <c r="AV16" i="78"/>
  <c r="L16" i="78" a="1"/>
  <c r="L16" i="78" s="1"/>
  <c r="AV15" i="78"/>
  <c r="AV14" i="78"/>
  <c r="AV13" i="78"/>
  <c r="L13" i="78"/>
  <c r="AV12" i="78"/>
  <c r="L12" i="78"/>
  <c r="AV11" i="78"/>
  <c r="L11" i="78"/>
  <c r="AV10" i="78"/>
  <c r="L10" i="78"/>
  <c r="AV9" i="78"/>
  <c r="L9" i="78"/>
  <c r="AV8" i="78"/>
  <c r="L8" i="78"/>
  <c r="BC7" i="78"/>
  <c r="BC8" i="78" s="1"/>
  <c r="AV7" i="78"/>
  <c r="AW7" i="78" s="1"/>
  <c r="AX7" i="78" s="1"/>
  <c r="AF7" i="78"/>
  <c r="AF8" i="78" s="1"/>
  <c r="AF9" i="78" s="1"/>
  <c r="AF10" i="78" s="1"/>
  <c r="AF11" i="78" s="1"/>
  <c r="AF12" i="78" s="1"/>
  <c r="AF13" i="78" s="1"/>
  <c r="AF14" i="78" s="1"/>
  <c r="AF15" i="78" s="1"/>
  <c r="AF16" i="78" s="1"/>
  <c r="AF17" i="78" s="1"/>
  <c r="AF18" i="78" s="1"/>
  <c r="AF19" i="78" s="1"/>
  <c r="AF20" i="78" s="1"/>
  <c r="AF21" i="78" s="1"/>
  <c r="AF22" i="78" s="1"/>
  <c r="AF23" i="78" s="1"/>
  <c r="AF24" i="78" s="1"/>
  <c r="AF25" i="78" s="1"/>
  <c r="AF26" i="78" s="1"/>
  <c r="AF27" i="78" s="1"/>
  <c r="AF28" i="78" s="1"/>
  <c r="AF29" i="78" s="1"/>
  <c r="AF30" i="78" s="1"/>
  <c r="AF31" i="78" s="1"/>
  <c r="AF32" i="78" s="1"/>
  <c r="AF33" i="78" s="1"/>
  <c r="AF34" i="78" s="1"/>
  <c r="AF35" i="78" s="1"/>
  <c r="AF36" i="78" s="1"/>
  <c r="AF37" i="78" s="1"/>
  <c r="AF38" i="78" s="1"/>
  <c r="AF39" i="78" s="1"/>
  <c r="AF40" i="78" s="1"/>
  <c r="AF41" i="78" s="1"/>
  <c r="AF42" i="78" s="1"/>
  <c r="AF43" i="78" s="1"/>
  <c r="AF44" i="78" s="1"/>
  <c r="AF45" i="78" s="1"/>
  <c r="AF46" i="78" s="1"/>
  <c r="AF47" i="78" s="1"/>
  <c r="AF48" i="78" s="1"/>
  <c r="AF49" i="78" s="1"/>
  <c r="AF50" i="78" s="1"/>
  <c r="AL4" i="78"/>
  <c r="AL2" i="78" s="1"/>
  <c r="AK4" i="78"/>
  <c r="AK2" i="78" s="1"/>
  <c r="AJ4" i="78"/>
  <c r="G3" i="78"/>
  <c r="AJ2" i="78"/>
  <c r="E2" i="78"/>
  <c r="E3" i="78" s="1"/>
  <c r="A1" i="78"/>
  <c r="BH7" i="81" l="1"/>
  <c r="BG19" i="85"/>
  <c r="BF19" i="85"/>
  <c r="BI19" i="85"/>
  <c r="BH19" i="85"/>
  <c r="BC21" i="85"/>
  <c r="BD20" i="85"/>
  <c r="BD19" i="84"/>
  <c r="BC20" i="84"/>
  <c r="BI18" i="84"/>
  <c r="BH18" i="84"/>
  <c r="BG18" i="84"/>
  <c r="BF18" i="84"/>
  <c r="BF15" i="83"/>
  <c r="BG15" i="83"/>
  <c r="BH15" i="83"/>
  <c r="BI15" i="83"/>
  <c r="BC17" i="83"/>
  <c r="BD16" i="83"/>
  <c r="AA12" i="81"/>
  <c r="AA13" i="81"/>
  <c r="BG9" i="81"/>
  <c r="BI9" i="81"/>
  <c r="BH9" i="81"/>
  <c r="BF9" i="81"/>
  <c r="R14" i="81"/>
  <c r="S12" i="81" s="1"/>
  <c r="AA9" i="81"/>
  <c r="O14" i="81"/>
  <c r="P13" i="81" s="1"/>
  <c r="AA8" i="81"/>
  <c r="BG8" i="81"/>
  <c r="BI8" i="81"/>
  <c r="BH8" i="81"/>
  <c r="BF8" i="81"/>
  <c r="BC11" i="81"/>
  <c r="BD10" i="81"/>
  <c r="V8" i="81"/>
  <c r="U14" i="81"/>
  <c r="AA11" i="81"/>
  <c r="AA10" i="81"/>
  <c r="AW14" i="78"/>
  <c r="AW9" i="78"/>
  <c r="AX9" i="78" s="1"/>
  <c r="AW10" i="78"/>
  <c r="AX10" i="78" s="1"/>
  <c r="BD8" i="80"/>
  <c r="BI8" i="80" s="1"/>
  <c r="BD9" i="80"/>
  <c r="BC10" i="80"/>
  <c r="BD7" i="80"/>
  <c r="BC9" i="78"/>
  <c r="L14" i="78"/>
  <c r="M10" i="78" s="1"/>
  <c r="AW8" i="78"/>
  <c r="AX8" i="78" s="1"/>
  <c r="AX14" i="78"/>
  <c r="C77" i="78"/>
  <c r="AW11" i="78"/>
  <c r="AX11" i="78" s="1"/>
  <c r="M13" i="78"/>
  <c r="AW13" i="78"/>
  <c r="AX13" i="78" s="1"/>
  <c r="AW12" i="78"/>
  <c r="AX12" i="78" s="1"/>
  <c r="AW61" i="78"/>
  <c r="AX61" i="78" s="1"/>
  <c r="AW62" i="78"/>
  <c r="AX62" i="78" s="1"/>
  <c r="AW59" i="78"/>
  <c r="AW51" i="78"/>
  <c r="AX51" i="78" s="1"/>
  <c r="AW49" i="78"/>
  <c r="AX49" i="78" s="1"/>
  <c r="AW29" i="78"/>
  <c r="AX29" i="78" s="1"/>
  <c r="AW45" i="78"/>
  <c r="AW43" i="78"/>
  <c r="AX43" i="78" s="1"/>
  <c r="AW39" i="78"/>
  <c r="AX39" i="78" s="1"/>
  <c r="AW35" i="78"/>
  <c r="AX35" i="78" s="1"/>
  <c r="AW31" i="78"/>
  <c r="AX31" i="78" s="1"/>
  <c r="AW47" i="78"/>
  <c r="AX47" i="78" s="1"/>
  <c r="AW25" i="78"/>
  <c r="AX25" i="78" s="1"/>
  <c r="AW23" i="78"/>
  <c r="AX23" i="78" s="1"/>
  <c r="AW27" i="78"/>
  <c r="AX27" i="78" s="1"/>
  <c r="AW22" i="78"/>
  <c r="AX22" i="78" s="1"/>
  <c r="AW19" i="78"/>
  <c r="AX19" i="78" s="1"/>
  <c r="AW15" i="78"/>
  <c r="AX15" i="78" s="1"/>
  <c r="AW16" i="78"/>
  <c r="AX16" i="78" s="1"/>
  <c r="AW20" i="78"/>
  <c r="AX20" i="78" s="1"/>
  <c r="AW24" i="78"/>
  <c r="AX24" i="78" s="1"/>
  <c r="AW26" i="78"/>
  <c r="AX26" i="78" s="1"/>
  <c r="AW18" i="78"/>
  <c r="AX18" i="78" s="1"/>
  <c r="AW17" i="78"/>
  <c r="AX17" i="78" s="1"/>
  <c r="AW21" i="78"/>
  <c r="AX21" i="78" s="1"/>
  <c r="AW30" i="78"/>
  <c r="AX30" i="78" s="1"/>
  <c r="AX45" i="78"/>
  <c r="AW28" i="78"/>
  <c r="AX28" i="78" s="1"/>
  <c r="AW33" i="78"/>
  <c r="AX33" i="78" s="1"/>
  <c r="AW37" i="78"/>
  <c r="AX37" i="78" s="1"/>
  <c r="AW41" i="78"/>
  <c r="AX41" i="78" s="1"/>
  <c r="AW50" i="78"/>
  <c r="AX50" i="78" s="1"/>
  <c r="AX42" i="78"/>
  <c r="AX60" i="78"/>
  <c r="AW32" i="78"/>
  <c r="AX32" i="78" s="1"/>
  <c r="AW34" i="78"/>
  <c r="AX34" i="78" s="1"/>
  <c r="AW36" i="78"/>
  <c r="AX36" i="78" s="1"/>
  <c r="AW38" i="78"/>
  <c r="AX38" i="78" s="1"/>
  <c r="AW40" i="78"/>
  <c r="AX40" i="78" s="1"/>
  <c r="AW42" i="78"/>
  <c r="AW54" i="78"/>
  <c r="AX54" i="78" s="1"/>
  <c r="AW58" i="78"/>
  <c r="AX58" i="78" s="1"/>
  <c r="AW44" i="78"/>
  <c r="AX44" i="78" s="1"/>
  <c r="AW46" i="78"/>
  <c r="AX46" i="78" s="1"/>
  <c r="AW48" i="78"/>
  <c r="AX48" i="78" s="1"/>
  <c r="AW52" i="78"/>
  <c r="AX52" i="78" s="1"/>
  <c r="AW56" i="78"/>
  <c r="AX56" i="78" s="1"/>
  <c r="AX59" i="78"/>
  <c r="AW63" i="78"/>
  <c r="AX63" i="78" s="1"/>
  <c r="AW53" i="78"/>
  <c r="AX53" i="78" s="1"/>
  <c r="AW55" i="78"/>
  <c r="AX55" i="78" s="1"/>
  <c r="AW57" i="78"/>
  <c r="AX57" i="78" s="1"/>
  <c r="AW60" i="78"/>
  <c r="M11" i="79"/>
  <c r="C77" i="79"/>
  <c r="AY63" i="79"/>
  <c r="AY23" i="79"/>
  <c r="M13" i="79"/>
  <c r="AY45" i="79"/>
  <c r="AY21" i="79"/>
  <c r="AY44" i="79"/>
  <c r="AY8" i="79"/>
  <c r="AY52" i="79"/>
  <c r="AY29" i="79"/>
  <c r="AY56" i="79"/>
  <c r="AY35" i="79"/>
  <c r="AY30" i="79"/>
  <c r="AY39" i="79"/>
  <c r="AY14" i="79"/>
  <c r="AY59" i="79"/>
  <c r="AY20" i="79"/>
  <c r="AY34" i="79"/>
  <c r="AY13" i="79"/>
  <c r="AY12" i="79"/>
  <c r="AY54" i="79"/>
  <c r="AY49" i="79"/>
  <c r="AY62" i="79"/>
  <c r="AY33" i="79"/>
  <c r="AY27" i="79"/>
  <c r="AY17" i="79"/>
  <c r="AY36" i="79"/>
  <c r="AY61" i="79"/>
  <c r="AY26" i="79"/>
  <c r="AY18" i="79"/>
  <c r="AY53" i="79"/>
  <c r="AY60" i="79"/>
  <c r="AY37" i="79"/>
  <c r="AY31" i="79"/>
  <c r="AY15" i="79"/>
  <c r="AY7" i="79"/>
  <c r="BC9" i="79"/>
  <c r="AY24" i="79"/>
  <c r="AY41" i="79"/>
  <c r="M14" i="79"/>
  <c r="M10" i="79"/>
  <c r="L5" i="79"/>
  <c r="AY9" i="79"/>
  <c r="Y14" i="79"/>
  <c r="AY57" i="79"/>
  <c r="AY19" i="79"/>
  <c r="AY55" i="79"/>
  <c r="AY28" i="79"/>
  <c r="AY40" i="79"/>
  <c r="AY46" i="79"/>
  <c r="AY42" i="79"/>
  <c r="AY11" i="79"/>
  <c r="AY50" i="79"/>
  <c r="AY38" i="79"/>
  <c r="AY25" i="79"/>
  <c r="AY22" i="79"/>
  <c r="AY10" i="79"/>
  <c r="AY48" i="79"/>
  <c r="AY58" i="79"/>
  <c r="AY51" i="79"/>
  <c r="AY16" i="79"/>
  <c r="AY32" i="79"/>
  <c r="AY47" i="79"/>
  <c r="AY43" i="79"/>
  <c r="M12" i="79"/>
  <c r="M9" i="79"/>
  <c r="AJ46" i="79"/>
  <c r="AK18" i="80"/>
  <c r="AL30" i="80"/>
  <c r="G20" i="79"/>
  <c r="G48" i="79"/>
  <c r="G42" i="79"/>
  <c r="E12" i="80"/>
  <c r="AK35" i="80"/>
  <c r="AJ37" i="79"/>
  <c r="G7" i="79"/>
  <c r="G19" i="79"/>
  <c r="AL41" i="80"/>
  <c r="AL13" i="80"/>
  <c r="AK15" i="80"/>
  <c r="AK38" i="80"/>
  <c r="AL20" i="80"/>
  <c r="AK20" i="80"/>
  <c r="AJ27" i="79"/>
  <c r="AK30" i="80"/>
  <c r="AL31" i="80"/>
  <c r="AK23" i="80"/>
  <c r="AK29" i="80"/>
  <c r="G12" i="79"/>
  <c r="AJ23" i="79"/>
  <c r="E42" i="80"/>
  <c r="G27" i="79"/>
  <c r="AJ41" i="79"/>
  <c r="G9" i="79"/>
  <c r="AJ30" i="79"/>
  <c r="AL49" i="80"/>
  <c r="AJ32" i="79"/>
  <c r="AK33" i="80"/>
  <c r="G50" i="79"/>
  <c r="AJ51" i="79"/>
  <c r="G11" i="79"/>
  <c r="E43" i="80"/>
  <c r="AK44" i="80"/>
  <c r="AL9" i="80"/>
  <c r="E25" i="80"/>
  <c r="AJ8" i="79"/>
  <c r="AL32" i="80"/>
  <c r="AL40" i="80"/>
  <c r="AJ33" i="79"/>
  <c r="AK19" i="80"/>
  <c r="G13" i="79"/>
  <c r="AJ19" i="79"/>
  <c r="AL10" i="80"/>
  <c r="AL46" i="80"/>
  <c r="AK28" i="80"/>
  <c r="G23" i="79"/>
  <c r="E31" i="80"/>
  <c r="AJ15" i="79"/>
  <c r="AK34" i="80"/>
  <c r="E36" i="80"/>
  <c r="G45" i="79"/>
  <c r="AJ67" i="79"/>
  <c r="G17" i="79"/>
  <c r="AK31" i="80"/>
  <c r="G44" i="79"/>
  <c r="AK24" i="80"/>
  <c r="AL26" i="80"/>
  <c r="E24" i="80"/>
  <c r="AJ50" i="79"/>
  <c r="G15" i="79"/>
  <c r="G8" i="79"/>
  <c r="AK14" i="80"/>
  <c r="G14" i="79"/>
  <c r="AL42" i="80"/>
  <c r="AK61" i="80"/>
  <c r="AL50" i="80"/>
  <c r="E17" i="80"/>
  <c r="E49" i="80"/>
  <c r="E10" i="80"/>
  <c r="AL21" i="80"/>
  <c r="AJ25" i="79"/>
  <c r="AL25" i="80"/>
  <c r="E6" i="78"/>
  <c r="AJ58" i="79"/>
  <c r="E22" i="80"/>
  <c r="E47" i="80"/>
  <c r="AK43" i="80"/>
  <c r="AK21" i="80"/>
  <c r="AL37" i="80"/>
  <c r="AL48" i="80"/>
  <c r="G25" i="79"/>
  <c r="AJ12" i="79"/>
  <c r="AK13" i="79"/>
  <c r="G61" i="79"/>
  <c r="E41" i="80"/>
  <c r="AJ21" i="79"/>
  <c r="AJ28" i="79"/>
  <c r="AJ10" i="79"/>
  <c r="G37" i="79"/>
  <c r="G40" i="79"/>
  <c r="AK45" i="80"/>
  <c r="G32" i="79"/>
  <c r="AJ36" i="79"/>
  <c r="AJ56" i="79"/>
  <c r="AJ16" i="79"/>
  <c r="AJ55" i="79"/>
  <c r="AK17" i="80"/>
  <c r="E16" i="80"/>
  <c r="E38" i="80"/>
  <c r="AJ11" i="79"/>
  <c r="AJ7" i="78"/>
  <c r="AJ59" i="79"/>
  <c r="AJ7" i="79"/>
  <c r="G31" i="79"/>
  <c r="AJ61" i="79"/>
  <c r="G24" i="79"/>
  <c r="AL47" i="80"/>
  <c r="G34" i="79"/>
  <c r="AK27" i="80"/>
  <c r="AK41" i="80"/>
  <c r="AL61" i="80"/>
  <c r="AK50" i="80"/>
  <c r="AL18" i="80"/>
  <c r="G33" i="79"/>
  <c r="G26" i="79"/>
  <c r="E32" i="80"/>
  <c r="G21" i="79"/>
  <c r="AL33" i="80"/>
  <c r="AK47" i="80"/>
  <c r="E34" i="80"/>
  <c r="AL16" i="80"/>
  <c r="AL19" i="80"/>
  <c r="E40" i="80"/>
  <c r="E23" i="80"/>
  <c r="AL29" i="80"/>
  <c r="E27" i="80"/>
  <c r="G18" i="79"/>
  <c r="AJ45" i="79"/>
  <c r="AJ48" i="79"/>
  <c r="AK46" i="80"/>
  <c r="AJ31" i="79"/>
  <c r="AJ63" i="79"/>
  <c r="G30" i="79"/>
  <c r="AJ26" i="79"/>
  <c r="AK37" i="80"/>
  <c r="AL39" i="80"/>
  <c r="AJ40" i="79"/>
  <c r="E11" i="80"/>
  <c r="G39" i="79"/>
  <c r="AJ52" i="79"/>
  <c r="E15" i="80"/>
  <c r="E35" i="80"/>
  <c r="E28" i="80"/>
  <c r="G10" i="79"/>
  <c r="AK7" i="80"/>
  <c r="AK26" i="80"/>
  <c r="E19" i="80"/>
  <c r="AK25" i="80"/>
  <c r="AL22" i="80"/>
  <c r="AL27" i="80"/>
  <c r="AK40" i="80"/>
  <c r="G16" i="79"/>
  <c r="E48" i="80"/>
  <c r="AJ54" i="79"/>
  <c r="AJ18" i="79"/>
  <c r="AL15" i="80"/>
  <c r="AK9" i="80"/>
  <c r="E50" i="80"/>
  <c r="E33" i="80"/>
  <c r="AK22" i="80"/>
  <c r="G36" i="79"/>
  <c r="AL43" i="80"/>
  <c r="AL28" i="80"/>
  <c r="E29" i="80"/>
  <c r="AL14" i="80"/>
  <c r="AJ39" i="79"/>
  <c r="AJ64" i="79"/>
  <c r="E37" i="80"/>
  <c r="E9" i="80"/>
  <c r="AJ43" i="79"/>
  <c r="E45" i="80"/>
  <c r="G29" i="79"/>
  <c r="AK48" i="80"/>
  <c r="AK16" i="80"/>
  <c r="AJ49" i="79"/>
  <c r="AL12" i="80"/>
  <c r="AJ20" i="79"/>
  <c r="G47" i="79"/>
  <c r="AJ57" i="79"/>
  <c r="G41" i="79"/>
  <c r="AK11" i="80"/>
  <c r="G43" i="79"/>
  <c r="AK36" i="80"/>
  <c r="AL35" i="80"/>
  <c r="E44" i="80"/>
  <c r="AJ38" i="79"/>
  <c r="AL36" i="80"/>
  <c r="G35" i="79"/>
  <c r="AK8" i="80"/>
  <c r="AL34" i="80"/>
  <c r="AJ34" i="79"/>
  <c r="AJ24" i="79"/>
  <c r="E39" i="80"/>
  <c r="E21" i="80"/>
  <c r="AL44" i="80"/>
  <c r="AK39" i="80"/>
  <c r="AJ44" i="79"/>
  <c r="AJ29" i="79"/>
  <c r="AJ65" i="79"/>
  <c r="AJ9" i="79"/>
  <c r="AK10" i="80"/>
  <c r="G38" i="79"/>
  <c r="AJ53" i="79"/>
  <c r="AJ17" i="79"/>
  <c r="AJ42" i="79"/>
  <c r="AJ14" i="79"/>
  <c r="AL24" i="80"/>
  <c r="AK42" i="80"/>
  <c r="G49" i="79"/>
  <c r="G22" i="79"/>
  <c r="AL23" i="80"/>
  <c r="E20" i="80"/>
  <c r="E13" i="80"/>
  <c r="AL7" i="80"/>
  <c r="AJ66" i="79"/>
  <c r="AL17" i="80"/>
  <c r="G28" i="79"/>
  <c r="AK13" i="80"/>
  <c r="AJ62" i="79"/>
  <c r="AJ35" i="79"/>
  <c r="E18" i="80"/>
  <c r="AK49" i="80"/>
  <c r="E30" i="80"/>
  <c r="AK32" i="80"/>
  <c r="E8" i="80"/>
  <c r="AL38" i="80"/>
  <c r="G46" i="79"/>
  <c r="E14" i="80"/>
  <c r="AL45" i="80"/>
  <c r="E26" i="80"/>
  <c r="AJ22" i="79"/>
  <c r="AK12" i="80"/>
  <c r="E46" i="80"/>
  <c r="E61" i="80"/>
  <c r="AL8" i="80"/>
  <c r="AL11" i="80"/>
  <c r="E7" i="80"/>
  <c r="AJ60" i="79"/>
  <c r="AJ47" i="79"/>
  <c r="AL13" i="79"/>
  <c r="AG19" i="80" l="1"/>
  <c r="AH19" i="80"/>
  <c r="AM17" i="80"/>
  <c r="AM45" i="80"/>
  <c r="AM24" i="80"/>
  <c r="AG32" i="80"/>
  <c r="AH32" i="80"/>
  <c r="AM23" i="80"/>
  <c r="AG14" i="80"/>
  <c r="AH14" i="80"/>
  <c r="AM31" i="80"/>
  <c r="U16" i="80" a="1"/>
  <c r="U16" i="80" s="1"/>
  <c r="R10" i="80"/>
  <c r="O16" i="80" a="1"/>
  <c r="O16" i="80" s="1"/>
  <c r="O12" i="80"/>
  <c r="O10" i="80"/>
  <c r="O8" i="80"/>
  <c r="R16" i="80" a="1"/>
  <c r="R16" i="80" s="1"/>
  <c r="R9" i="80"/>
  <c r="U13" i="80"/>
  <c r="V13" i="80" s="1"/>
  <c r="U11" i="80"/>
  <c r="V11" i="80" s="1"/>
  <c r="U9" i="80"/>
  <c r="V9" i="80" s="1"/>
  <c r="R13" i="80"/>
  <c r="S13" i="80" s="1"/>
  <c r="R8" i="80"/>
  <c r="R14" i="80" s="1"/>
  <c r="S12" i="80" s="1"/>
  <c r="O13" i="80"/>
  <c r="O11" i="80"/>
  <c r="O9" i="80"/>
  <c r="U12" i="80"/>
  <c r="V12" i="80" s="1"/>
  <c r="R12" i="80"/>
  <c r="U10" i="80"/>
  <c r="V10" i="80" s="1"/>
  <c r="R11" i="80"/>
  <c r="S11" i="80" s="1"/>
  <c r="U8" i="80"/>
  <c r="V8" i="80" s="1"/>
  <c r="AK63" i="79"/>
  <c r="AM63" i="79" s="1"/>
  <c r="AL63" i="79"/>
  <c r="AH38" i="80"/>
  <c r="AG38" i="80"/>
  <c r="AH50" i="80"/>
  <c r="AG50" i="80"/>
  <c r="AG29" i="80"/>
  <c r="AH29" i="80"/>
  <c r="AM42" i="80"/>
  <c r="AM13" i="79"/>
  <c r="AH21" i="80"/>
  <c r="AG21" i="80"/>
  <c r="AH16" i="80"/>
  <c r="AG16" i="80"/>
  <c r="AK51" i="79"/>
  <c r="AM51" i="79" s="1"/>
  <c r="AL51" i="79"/>
  <c r="AM49" i="80"/>
  <c r="AL64" i="79"/>
  <c r="AK64" i="79"/>
  <c r="AM64" i="79" s="1"/>
  <c r="AG9" i="80"/>
  <c r="AH9" i="80"/>
  <c r="AH42" i="80"/>
  <c r="AG42" i="80"/>
  <c r="AH31" i="80"/>
  <c r="AG31" i="80"/>
  <c r="AH26" i="80"/>
  <c r="AG26" i="80"/>
  <c r="AG15" i="80"/>
  <c r="AH15" i="80"/>
  <c r="AH34" i="80"/>
  <c r="AG34" i="80"/>
  <c r="AM10" i="80"/>
  <c r="AH43" i="80"/>
  <c r="AG43" i="80"/>
  <c r="AH7" i="80"/>
  <c r="AG7" i="80"/>
  <c r="AM61" i="80"/>
  <c r="AH24" i="80"/>
  <c r="AG24" i="80"/>
  <c r="AH39" i="80"/>
  <c r="AG39" i="80"/>
  <c r="AH12" i="80"/>
  <c r="AG12" i="80"/>
  <c r="AM19" i="80"/>
  <c r="AG28" i="80"/>
  <c r="AH28" i="80"/>
  <c r="AK60" i="79"/>
  <c r="AM60" i="79" s="1"/>
  <c r="AL60" i="79"/>
  <c r="AM21" i="80"/>
  <c r="AM43" i="80"/>
  <c r="AM41" i="80"/>
  <c r="AM26" i="80"/>
  <c r="AM30" i="80"/>
  <c r="AH13" i="80"/>
  <c r="AG13" i="80"/>
  <c r="AG17" i="80"/>
  <c r="AH17" i="80"/>
  <c r="AH30" i="80"/>
  <c r="AG30" i="80"/>
  <c r="AM8" i="80"/>
  <c r="AM9" i="80"/>
  <c r="AG23" i="80"/>
  <c r="AH23" i="80"/>
  <c r="AL59" i="79"/>
  <c r="AK59" i="79"/>
  <c r="AM59" i="79" s="1"/>
  <c r="AM14" i="80"/>
  <c r="AH48" i="80"/>
  <c r="AG48" i="80"/>
  <c r="AK65" i="79"/>
  <c r="AM65" i="79" s="1"/>
  <c r="AL65" i="79"/>
  <c r="AG47" i="80"/>
  <c r="AH47" i="80"/>
  <c r="AM47" i="80"/>
  <c r="AM33" i="80"/>
  <c r="AG27" i="80"/>
  <c r="AH27" i="80"/>
  <c r="AL62" i="79"/>
  <c r="AK62" i="79"/>
  <c r="AM62" i="79" s="1"/>
  <c r="AM28" i="80"/>
  <c r="AM7" i="80"/>
  <c r="AM36" i="80"/>
  <c r="AM35" i="80"/>
  <c r="AK58" i="79"/>
  <c r="AM58" i="79" s="1"/>
  <c r="AL58" i="79"/>
  <c r="AM44" i="80"/>
  <c r="AH11" i="80"/>
  <c r="AG11" i="80"/>
  <c r="AM50" i="80"/>
  <c r="AM12" i="80"/>
  <c r="AL55" i="79"/>
  <c r="AK55" i="79"/>
  <c r="AM55" i="79" s="1"/>
  <c r="AM16" i="80"/>
  <c r="AG33" i="80"/>
  <c r="AH33" i="80"/>
  <c r="AG46" i="80"/>
  <c r="AH46" i="80"/>
  <c r="AM20" i="80"/>
  <c r="AH40" i="80"/>
  <c r="AG40" i="80"/>
  <c r="AM39" i="80"/>
  <c r="AL54" i="79"/>
  <c r="AK54" i="79"/>
  <c r="AM54" i="79" s="1"/>
  <c r="AG36" i="80"/>
  <c r="AH36" i="80"/>
  <c r="AK52" i="79"/>
  <c r="AM52" i="79" s="1"/>
  <c r="AL52" i="79"/>
  <c r="AH25" i="80"/>
  <c r="AG25" i="80"/>
  <c r="AM48" i="80"/>
  <c r="AH37" i="80"/>
  <c r="AG37" i="80"/>
  <c r="AH49" i="80"/>
  <c r="AG49" i="80"/>
  <c r="AL57" i="79"/>
  <c r="AK57" i="79"/>
  <c r="AM57" i="79" s="1"/>
  <c r="AG22" i="80"/>
  <c r="AH22" i="80"/>
  <c r="AM27" i="80"/>
  <c r="AH10" i="80"/>
  <c r="AG10" i="80"/>
  <c r="AH20" i="80"/>
  <c r="AG20" i="80"/>
  <c r="AG18" i="80"/>
  <c r="AH18" i="80"/>
  <c r="AG13" i="79"/>
  <c r="AH13" i="79"/>
  <c r="AM18" i="80"/>
  <c r="AH8" i="80"/>
  <c r="AG8" i="80"/>
  <c r="AM46" i="80"/>
  <c r="AK53" i="79"/>
  <c r="AM53" i="79" s="1"/>
  <c r="AL53" i="79"/>
  <c r="AM29" i="80"/>
  <c r="AM37" i="80"/>
  <c r="AM34" i="80"/>
  <c r="AG45" i="80"/>
  <c r="AH45" i="80"/>
  <c r="AM38" i="80"/>
  <c r="AG41" i="80"/>
  <c r="AH41" i="80"/>
  <c r="AL66" i="79"/>
  <c r="AK66" i="79"/>
  <c r="AM66" i="79" s="1"/>
  <c r="AM25" i="80"/>
  <c r="AM40" i="80"/>
  <c r="AM32" i="80"/>
  <c r="AM13" i="80"/>
  <c r="AM22" i="80"/>
  <c r="AK67" i="79"/>
  <c r="AM67" i="79" s="1"/>
  <c r="AL67" i="79"/>
  <c r="AH61" i="80"/>
  <c r="AG61" i="80"/>
  <c r="AG44" i="80"/>
  <c r="AH44" i="80"/>
  <c r="AM11" i="80"/>
  <c r="AM15" i="80"/>
  <c r="AH35" i="80"/>
  <c r="AG35" i="80"/>
  <c r="AK56" i="79"/>
  <c r="AM56" i="79" s="1"/>
  <c r="AL56" i="79"/>
  <c r="BH20" i="85"/>
  <c r="BG20" i="85"/>
  <c r="BI20" i="85"/>
  <c r="BF20" i="85"/>
  <c r="BD21" i="85"/>
  <c r="BC22" i="85"/>
  <c r="BC21" i="84"/>
  <c r="BD20" i="84"/>
  <c r="BF19" i="84"/>
  <c r="BI19" i="84"/>
  <c r="BH19" i="84"/>
  <c r="BG19" i="84"/>
  <c r="BI16" i="83"/>
  <c r="BF16" i="83"/>
  <c r="BH16" i="83"/>
  <c r="BG16" i="83"/>
  <c r="BC18" i="83"/>
  <c r="BD17" i="83"/>
  <c r="S9" i="81"/>
  <c r="P10" i="81"/>
  <c r="P8" i="81"/>
  <c r="P11" i="81"/>
  <c r="BG10" i="81"/>
  <c r="BH10" i="81"/>
  <c r="BF10" i="81"/>
  <c r="BI10" i="81"/>
  <c r="BC12" i="81"/>
  <c r="BD11" i="81"/>
  <c r="S14" i="81"/>
  <c r="R5" i="81"/>
  <c r="V14" i="81"/>
  <c r="U5" i="81"/>
  <c r="AA14" i="81"/>
  <c r="S8" i="81"/>
  <c r="P14" i="81"/>
  <c r="O5" i="81"/>
  <c r="P9" i="81"/>
  <c r="S10" i="81"/>
  <c r="P12" i="81"/>
  <c r="BF8" i="80"/>
  <c r="BG8" i="80"/>
  <c r="AY33" i="78"/>
  <c r="AY21" i="78"/>
  <c r="BH8" i="80"/>
  <c r="BI7" i="80"/>
  <c r="BH7" i="80"/>
  <c r="BG7" i="80"/>
  <c r="BF7" i="80"/>
  <c r="AA8" i="80"/>
  <c r="BD10" i="80"/>
  <c r="BC11" i="80"/>
  <c r="BI9" i="80"/>
  <c r="BH9" i="80"/>
  <c r="BG9" i="80"/>
  <c r="BF9" i="80"/>
  <c r="AY26" i="78"/>
  <c r="AY53" i="78"/>
  <c r="AY34" i="78"/>
  <c r="AY18" i="78"/>
  <c r="AY25" i="78"/>
  <c r="AY49" i="78"/>
  <c r="AY15" i="78"/>
  <c r="AY57" i="78"/>
  <c r="AY38" i="78"/>
  <c r="AY41" i="78"/>
  <c r="AY17" i="78"/>
  <c r="AY24" i="78"/>
  <c r="AY12" i="78"/>
  <c r="AY56" i="78"/>
  <c r="AY46" i="78"/>
  <c r="AY27" i="78"/>
  <c r="AY31" i="78"/>
  <c r="AY8" i="78"/>
  <c r="M12" i="78"/>
  <c r="AY10" i="78"/>
  <c r="AY62" i="78"/>
  <c r="AY51" i="78"/>
  <c r="AY60" i="78"/>
  <c r="AY20" i="78"/>
  <c r="AY63" i="78"/>
  <c r="AY52" i="78"/>
  <c r="AY44" i="78"/>
  <c r="AY40" i="78"/>
  <c r="AY32" i="78"/>
  <c r="AY28" i="78"/>
  <c r="AY23" i="78"/>
  <c r="AY35" i="78"/>
  <c r="AY14" i="78"/>
  <c r="AY9" i="78"/>
  <c r="M8" i="78"/>
  <c r="AY55" i="78"/>
  <c r="AY50" i="78"/>
  <c r="AY45" i="78"/>
  <c r="AY19" i="78"/>
  <c r="AY39" i="78"/>
  <c r="AY61" i="78"/>
  <c r="Y14" i="78"/>
  <c r="BC10" i="78"/>
  <c r="AY58" i="78"/>
  <c r="AY42" i="78"/>
  <c r="AY37" i="78"/>
  <c r="AY13" i="78"/>
  <c r="AY59" i="78"/>
  <c r="AY48" i="78"/>
  <c r="AY54" i="78"/>
  <c r="AY36" i="78"/>
  <c r="AY30" i="78"/>
  <c r="AY29" i="78"/>
  <c r="AY16" i="78"/>
  <c r="AY11" i="78"/>
  <c r="AY22" i="78"/>
  <c r="AY47" i="78"/>
  <c r="AY43" i="78"/>
  <c r="M14" i="78"/>
  <c r="M9" i="78"/>
  <c r="M11" i="78"/>
  <c r="L5" i="78"/>
  <c r="AY7" i="78"/>
  <c r="BD7" i="79"/>
  <c r="BG7" i="79" s="1"/>
  <c r="BD9" i="79"/>
  <c r="BC10" i="79"/>
  <c r="BD8" i="79"/>
  <c r="BX62" i="5"/>
  <c r="BW62" i="5"/>
  <c r="BV62" i="5"/>
  <c r="BX61" i="5"/>
  <c r="BX63" i="5" s="1"/>
  <c r="BW61" i="5"/>
  <c r="BW63" i="5" s="1"/>
  <c r="BV61" i="5"/>
  <c r="BV63" i="5" s="1"/>
  <c r="BY57" i="5"/>
  <c r="BX57" i="5"/>
  <c r="BW57" i="5"/>
  <c r="BV57" i="5"/>
  <c r="BY56" i="5"/>
  <c r="BY58" i="5" s="1"/>
  <c r="BX56" i="5"/>
  <c r="BW56" i="5"/>
  <c r="BV56" i="5"/>
  <c r="BV58" i="5" s="1"/>
  <c r="BY47" i="5"/>
  <c r="BX47" i="5"/>
  <c r="BW47" i="5"/>
  <c r="BV47" i="5"/>
  <c r="BY46" i="5"/>
  <c r="BX46" i="5"/>
  <c r="BX52" i="5" s="1"/>
  <c r="BW46" i="5"/>
  <c r="BW52" i="5" s="1"/>
  <c r="BV46" i="5"/>
  <c r="BV52" i="5" s="1"/>
  <c r="BY45" i="5"/>
  <c r="BX45" i="5"/>
  <c r="BW45" i="5"/>
  <c r="BV45" i="5"/>
  <c r="BY44" i="5"/>
  <c r="BX44" i="5"/>
  <c r="BX51" i="5" s="1"/>
  <c r="BX53" i="5" s="1"/>
  <c r="BW44" i="5"/>
  <c r="BW51" i="5" s="1"/>
  <c r="BW53" i="5" s="1"/>
  <c r="BV44" i="5"/>
  <c r="BV51" i="5" s="1"/>
  <c r="BV53" i="5" s="1"/>
  <c r="BY43" i="5"/>
  <c r="BX43" i="5"/>
  <c r="BW43" i="5"/>
  <c r="BV43" i="5"/>
  <c r="BY42" i="5"/>
  <c r="BY50" i="5" s="1"/>
  <c r="U11" i="9" s="1"/>
  <c r="BX42" i="5"/>
  <c r="BX50" i="5" s="1"/>
  <c r="BW42" i="5"/>
  <c r="BW50" i="5" s="1"/>
  <c r="BV42" i="5"/>
  <c r="BV50" i="5" s="1"/>
  <c r="BX40" i="5"/>
  <c r="BW40" i="5"/>
  <c r="BV40" i="5"/>
  <c r="E43" i="79"/>
  <c r="AK16" i="79"/>
  <c r="G42" i="78"/>
  <c r="AK14" i="79"/>
  <c r="AL17" i="79"/>
  <c r="E13" i="79"/>
  <c r="AJ27" i="78"/>
  <c r="AK20" i="79"/>
  <c r="G39" i="78"/>
  <c r="AJ17" i="78"/>
  <c r="AK38" i="79"/>
  <c r="AL49" i="79"/>
  <c r="E44" i="79"/>
  <c r="AL24" i="79"/>
  <c r="AJ8" i="78"/>
  <c r="AL30" i="79"/>
  <c r="AL31" i="79"/>
  <c r="E30" i="79"/>
  <c r="AK22" i="79"/>
  <c r="G29" i="78"/>
  <c r="E36" i="79"/>
  <c r="AL28" i="79"/>
  <c r="AJ23" i="78"/>
  <c r="AJ47" i="78"/>
  <c r="AK10" i="79"/>
  <c r="AJ62" i="78"/>
  <c r="AL38" i="79"/>
  <c r="E10" i="79"/>
  <c r="E48" i="79"/>
  <c r="E21" i="79"/>
  <c r="E46" i="79"/>
  <c r="E35" i="79"/>
  <c r="E14" i="79"/>
  <c r="E42" i="79"/>
  <c r="E8" i="79"/>
  <c r="AL27" i="79"/>
  <c r="E20" i="79"/>
  <c r="G49" i="78"/>
  <c r="G40" i="78"/>
  <c r="AL25" i="79"/>
  <c r="E33" i="79"/>
  <c r="AL40" i="79"/>
  <c r="AJ42" i="78"/>
  <c r="AJ15" i="78"/>
  <c r="G12" i="78"/>
  <c r="G19" i="78"/>
  <c r="AK18" i="79"/>
  <c r="AJ54" i="78"/>
  <c r="G8" i="78"/>
  <c r="AL29" i="79"/>
  <c r="AL18" i="79"/>
  <c r="E19" i="79"/>
  <c r="AL47" i="79"/>
  <c r="AJ44" i="78"/>
  <c r="E29" i="79"/>
  <c r="AK36" i="79"/>
  <c r="AL33" i="79"/>
  <c r="G45" i="78"/>
  <c r="G27" i="78"/>
  <c r="AJ39" i="78"/>
  <c r="AK17" i="79"/>
  <c r="AJ63" i="78"/>
  <c r="AJ29" i="78"/>
  <c r="AL39" i="79"/>
  <c r="AJ57" i="78"/>
  <c r="G34" i="78"/>
  <c r="E16" i="79"/>
  <c r="AL35" i="79"/>
  <c r="AL23" i="79"/>
  <c r="AK40" i="79"/>
  <c r="G23" i="78"/>
  <c r="AL22" i="79"/>
  <c r="AL26" i="79"/>
  <c r="AL48" i="79"/>
  <c r="AJ33" i="78"/>
  <c r="E34" i="79"/>
  <c r="AJ43" i="78"/>
  <c r="AJ12" i="78"/>
  <c r="G10" i="78"/>
  <c r="E39" i="79"/>
  <c r="AK8" i="79"/>
  <c r="AK21" i="79"/>
  <c r="AL10" i="79"/>
  <c r="E9" i="79"/>
  <c r="AJ46" i="78"/>
  <c r="E24" i="79"/>
  <c r="AK42" i="79"/>
  <c r="AJ40" i="78"/>
  <c r="AK41" i="79"/>
  <c r="G36" i="78"/>
  <c r="G33" i="78"/>
  <c r="AJ37" i="78"/>
  <c r="AJ59" i="78"/>
  <c r="G11" i="78"/>
  <c r="AK29" i="79"/>
  <c r="G43" i="78"/>
  <c r="AJ24" i="78"/>
  <c r="E41" i="79"/>
  <c r="G61" i="78"/>
  <c r="AL32" i="79"/>
  <c r="AK31" i="79"/>
  <c r="AK30" i="79"/>
  <c r="E22" i="79"/>
  <c r="E27" i="79"/>
  <c r="AJ14" i="78"/>
  <c r="G7" i="78"/>
  <c r="AJ25" i="78"/>
  <c r="AK23" i="79"/>
  <c r="E15" i="79"/>
  <c r="E25" i="79"/>
  <c r="AK19" i="79"/>
  <c r="AK48" i="79"/>
  <c r="E45" i="79"/>
  <c r="E28" i="79"/>
  <c r="AJ36" i="78"/>
  <c r="AL15" i="79"/>
  <c r="AJ67" i="78"/>
  <c r="AK33" i="79"/>
  <c r="AL61" i="79"/>
  <c r="AL36" i="79"/>
  <c r="AJ9" i="78"/>
  <c r="AJ26" i="78"/>
  <c r="AK39" i="79"/>
  <c r="G31" i="78"/>
  <c r="AJ48" i="78"/>
  <c r="AK9" i="79"/>
  <c r="G14" i="78"/>
  <c r="AJ41" i="78"/>
  <c r="G13" i="78"/>
  <c r="E23" i="79"/>
  <c r="AJ49" i="78"/>
  <c r="AL7" i="79"/>
  <c r="AJ50" i="78"/>
  <c r="AK25" i="79"/>
  <c r="E49" i="79"/>
  <c r="AK45" i="79"/>
  <c r="E7" i="79"/>
  <c r="AJ34" i="78"/>
  <c r="AK28" i="79"/>
  <c r="AJ28" i="78"/>
  <c r="AL16" i="79"/>
  <c r="AJ51" i="78"/>
  <c r="AK32" i="79"/>
  <c r="E26" i="79"/>
  <c r="AK11" i="79"/>
  <c r="G32" i="78"/>
  <c r="G16" i="78"/>
  <c r="AJ58" i="78"/>
  <c r="E32" i="79"/>
  <c r="AJ60" i="78"/>
  <c r="G25" i="78"/>
  <c r="AL19" i="79"/>
  <c r="G44" i="78"/>
  <c r="AK15" i="79"/>
  <c r="E12" i="79"/>
  <c r="AJ35" i="78"/>
  <c r="G37" i="78"/>
  <c r="AJ22" i="78"/>
  <c r="AL20" i="79"/>
  <c r="AJ10" i="78"/>
  <c r="AJ19" i="78"/>
  <c r="AL7" i="78"/>
  <c r="AJ64" i="78"/>
  <c r="AJ31" i="78"/>
  <c r="G46" i="78"/>
  <c r="AK34" i="79"/>
  <c r="AJ38" i="78"/>
  <c r="AJ65" i="78"/>
  <c r="G41" i="78"/>
  <c r="AK49" i="79"/>
  <c r="E50" i="79"/>
  <c r="AJ55" i="78"/>
  <c r="AJ11" i="78"/>
  <c r="G48" i="78"/>
  <c r="AL8" i="79"/>
  <c r="G15" i="78"/>
  <c r="AK37" i="79"/>
  <c r="G47" i="78"/>
  <c r="G50" i="78"/>
  <c r="AJ18" i="78"/>
  <c r="G24" i="78"/>
  <c r="AL14" i="79"/>
  <c r="AL45" i="79"/>
  <c r="AL46" i="79"/>
  <c r="G38" i="78"/>
  <c r="AK44" i="79"/>
  <c r="G17" i="78"/>
  <c r="AK26" i="79"/>
  <c r="AK35" i="79"/>
  <c r="E40" i="79"/>
  <c r="E37" i="79"/>
  <c r="AJ13" i="78"/>
  <c r="G9" i="78"/>
  <c r="E18" i="79"/>
  <c r="E47" i="79"/>
  <c r="AJ32" i="78"/>
  <c r="AJ53" i="78"/>
  <c r="AK7" i="79"/>
  <c r="AK61" i="79"/>
  <c r="AK24" i="79"/>
  <c r="AL34" i="79"/>
  <c r="G21" i="78"/>
  <c r="AL42" i="79"/>
  <c r="E61" i="79"/>
  <c r="G30" i="78"/>
  <c r="E31" i="79"/>
  <c r="E17" i="79"/>
  <c r="AJ20" i="78"/>
  <c r="AK43" i="79"/>
  <c r="AK7" i="78"/>
  <c r="AJ30" i="78"/>
  <c r="G18" i="78"/>
  <c r="G22" i="78"/>
  <c r="AJ21" i="78"/>
  <c r="AJ66" i="78"/>
  <c r="AL11" i="79"/>
  <c r="G28" i="78"/>
  <c r="AL37" i="79"/>
  <c r="AJ52" i="78"/>
  <c r="AK27" i="79"/>
  <c r="AL9" i="79"/>
  <c r="AK47" i="79"/>
  <c r="AL12" i="79"/>
  <c r="E11" i="79"/>
  <c r="AL21" i="79"/>
  <c r="AL41" i="79"/>
  <c r="AL44" i="79"/>
  <c r="G26" i="78"/>
  <c r="AL50" i="79"/>
  <c r="AL43" i="79"/>
  <c r="AJ61" i="78"/>
  <c r="AJ16" i="78"/>
  <c r="AK12" i="79"/>
  <c r="AJ56" i="78"/>
  <c r="G35" i="78"/>
  <c r="E38" i="79"/>
  <c r="G20" i="78"/>
  <c r="AK50" i="79"/>
  <c r="AK46" i="79"/>
  <c r="AJ45" i="78"/>
  <c r="BD11" i="7"/>
  <c r="O14" i="80" l="1"/>
  <c r="P8" i="80" s="1"/>
  <c r="BW58" i="5"/>
  <c r="BX58" i="5"/>
  <c r="AA13" i="80"/>
  <c r="AA9" i="80"/>
  <c r="AA12" i="80"/>
  <c r="U14" i="80"/>
  <c r="AA10" i="80"/>
  <c r="AA11" i="80"/>
  <c r="BD22" i="85"/>
  <c r="BC23" i="85"/>
  <c r="BI21" i="85"/>
  <c r="BH21" i="85"/>
  <c r="BG21" i="85"/>
  <c r="BF21" i="85"/>
  <c r="BG20" i="84"/>
  <c r="BF20" i="84"/>
  <c r="BI20" i="84"/>
  <c r="BH20" i="84"/>
  <c r="BC22" i="84"/>
  <c r="BD21" i="84"/>
  <c r="BH17" i="83"/>
  <c r="BI17" i="83"/>
  <c r="BF17" i="83"/>
  <c r="BG17" i="83"/>
  <c r="BD18" i="83"/>
  <c r="BC19" i="83"/>
  <c r="BG11" i="81"/>
  <c r="BF11" i="81"/>
  <c r="BI11" i="81"/>
  <c r="BH11" i="81"/>
  <c r="BC13" i="81"/>
  <c r="BD12" i="81"/>
  <c r="AK53" i="78"/>
  <c r="AM53" i="78" s="1"/>
  <c r="AL53" i="78"/>
  <c r="AG8" i="79"/>
  <c r="AH8" i="79"/>
  <c r="AG38" i="79"/>
  <c r="AH38" i="79"/>
  <c r="AG45" i="79"/>
  <c r="AH45" i="79"/>
  <c r="AM33" i="79"/>
  <c r="AH22" i="79"/>
  <c r="AG22" i="79"/>
  <c r="AH32" i="79"/>
  <c r="AG32" i="79"/>
  <c r="AM25" i="79"/>
  <c r="AM38" i="79"/>
  <c r="AH24" i="79"/>
  <c r="AG24" i="79"/>
  <c r="AM15" i="79"/>
  <c r="AM46" i="79"/>
  <c r="AM30" i="79"/>
  <c r="AK59" i="78"/>
  <c r="AM59" i="78" s="1"/>
  <c r="AL59" i="78"/>
  <c r="AH40" i="79"/>
  <c r="AG40" i="79"/>
  <c r="AK60" i="78"/>
  <c r="AM60" i="78" s="1"/>
  <c r="AL60" i="78"/>
  <c r="AK54" i="78"/>
  <c r="AM54" i="78" s="1"/>
  <c r="AL54" i="78"/>
  <c r="AM47" i="79"/>
  <c r="AM35" i="79"/>
  <c r="AM18" i="79"/>
  <c r="AH18" i="79"/>
  <c r="AG18" i="79"/>
  <c r="AH50" i="79"/>
  <c r="AG50" i="79"/>
  <c r="AM16" i="79"/>
  <c r="AM37" i="79"/>
  <c r="AH28" i="79"/>
  <c r="AG28" i="79"/>
  <c r="AM19" i="79"/>
  <c r="AG37" i="79"/>
  <c r="AH37" i="79"/>
  <c r="AG41" i="79"/>
  <c r="AH41" i="79"/>
  <c r="AH7" i="78"/>
  <c r="AG7" i="78"/>
  <c r="AG15" i="79"/>
  <c r="AH15" i="79"/>
  <c r="AM27" i="79"/>
  <c r="AH31" i="79"/>
  <c r="AG31" i="79"/>
  <c r="AG49" i="79"/>
  <c r="AH49" i="79"/>
  <c r="AK66" i="78"/>
  <c r="AM66" i="78" s="1"/>
  <c r="AL66" i="78"/>
  <c r="AM8" i="79"/>
  <c r="AM32" i="79"/>
  <c r="AM22" i="79"/>
  <c r="AH16" i="79"/>
  <c r="AG16" i="79"/>
  <c r="AL67" i="78"/>
  <c r="AK67" i="78"/>
  <c r="AM67" i="78" s="1"/>
  <c r="AM48" i="79"/>
  <c r="AG61" i="79"/>
  <c r="AH61" i="79"/>
  <c r="AM44" i="79"/>
  <c r="AL62" i="78"/>
  <c r="AK62" i="78"/>
  <c r="AM62" i="78" s="1"/>
  <c r="AM41" i="79"/>
  <c r="AH14" i="79"/>
  <c r="AG14" i="79"/>
  <c r="AG26" i="79"/>
  <c r="AH26" i="79"/>
  <c r="AM20" i="79"/>
  <c r="AG36" i="79"/>
  <c r="AH36" i="79"/>
  <c r="AM49" i="79"/>
  <c r="AG30" i="79"/>
  <c r="AH30" i="79"/>
  <c r="AG7" i="79"/>
  <c r="AH7" i="79"/>
  <c r="AM23" i="79"/>
  <c r="AG21" i="79"/>
  <c r="AH21" i="79"/>
  <c r="AM7" i="79"/>
  <c r="AM21" i="79"/>
  <c r="AK58" i="78"/>
  <c r="AM58" i="78" s="1"/>
  <c r="AL58" i="78"/>
  <c r="AG23" i="79"/>
  <c r="AH23" i="79"/>
  <c r="AL55" i="78"/>
  <c r="AK55" i="78"/>
  <c r="AM55" i="78" s="1"/>
  <c r="AH48" i="79"/>
  <c r="AG48" i="79"/>
  <c r="AM42" i="79"/>
  <c r="AH35" i="79"/>
  <c r="AG35" i="79"/>
  <c r="AM14" i="79"/>
  <c r="AM43" i="79"/>
  <c r="AM24" i="79"/>
  <c r="AM39" i="79"/>
  <c r="AM31" i="79"/>
  <c r="AM29" i="79"/>
  <c r="AK51" i="78"/>
  <c r="AM51" i="78" s="1"/>
  <c r="AL51" i="78"/>
  <c r="AM7" i="78"/>
  <c r="AM12" i="79"/>
  <c r="AG25" i="79"/>
  <c r="AH25" i="79"/>
  <c r="AG20" i="79"/>
  <c r="AH20" i="79"/>
  <c r="AH9" i="79"/>
  <c r="AG9" i="79"/>
  <c r="AK52" i="78"/>
  <c r="AM52" i="78" s="1"/>
  <c r="AL52" i="78"/>
  <c r="AK64" i="78"/>
  <c r="AM64" i="78" s="1"/>
  <c r="AL64" i="78"/>
  <c r="AM10" i="79"/>
  <c r="AL56" i="78"/>
  <c r="AK56" i="78"/>
  <c r="AM56" i="78" s="1"/>
  <c r="AG33" i="79"/>
  <c r="AH33" i="79"/>
  <c r="AH46" i="79"/>
  <c r="AG46" i="79"/>
  <c r="AK57" i="78"/>
  <c r="AM57" i="78" s="1"/>
  <c r="AL57" i="78"/>
  <c r="AM11" i="79"/>
  <c r="AM40" i="79"/>
  <c r="AM17" i="79"/>
  <c r="AG47" i="79"/>
  <c r="AH47" i="79"/>
  <c r="AH44" i="79"/>
  <c r="AG44" i="79"/>
  <c r="AM36" i="79"/>
  <c r="AH11" i="79"/>
  <c r="AG11" i="79"/>
  <c r="AG19" i="79"/>
  <c r="AH19" i="79"/>
  <c r="AK65" i="78"/>
  <c r="AM65" i="78" s="1"/>
  <c r="AL65" i="78"/>
  <c r="AM34" i="79"/>
  <c r="AG29" i="79"/>
  <c r="AH29" i="79"/>
  <c r="AM45" i="79"/>
  <c r="AH43" i="79"/>
  <c r="AG43" i="79"/>
  <c r="AM50" i="79"/>
  <c r="AM28" i="79"/>
  <c r="AG39" i="79"/>
  <c r="AH39" i="79"/>
  <c r="AH34" i="79"/>
  <c r="AG34" i="79"/>
  <c r="AM26" i="79"/>
  <c r="AH10" i="79"/>
  <c r="AG10" i="79"/>
  <c r="AG12" i="79"/>
  <c r="AH12" i="79"/>
  <c r="AM9" i="79"/>
  <c r="AK63" i="78"/>
  <c r="AM63" i="78" s="1"/>
  <c r="AL63" i="78"/>
  <c r="AH42" i="79"/>
  <c r="AG42" i="79"/>
  <c r="AM61" i="79"/>
  <c r="O16" i="79" a="1"/>
  <c r="O16" i="79" s="1"/>
  <c r="O8" i="79"/>
  <c r="R9" i="79"/>
  <c r="R11" i="79"/>
  <c r="S11" i="79" s="1"/>
  <c r="U9" i="79"/>
  <c r="V9" i="79" s="1"/>
  <c r="R16" i="79" a="1"/>
  <c r="R16" i="79" s="1"/>
  <c r="R12" i="79"/>
  <c r="U13" i="79"/>
  <c r="V13" i="79" s="1"/>
  <c r="R8" i="79"/>
  <c r="R10" i="79"/>
  <c r="U8" i="79"/>
  <c r="V8" i="79" s="1"/>
  <c r="U16" i="79" a="1"/>
  <c r="U16" i="79" s="1"/>
  <c r="O12" i="79"/>
  <c r="U12" i="79"/>
  <c r="V12" i="79" s="1"/>
  <c r="O9" i="79"/>
  <c r="O13" i="79"/>
  <c r="U11" i="79"/>
  <c r="V11" i="79" s="1"/>
  <c r="O11" i="79"/>
  <c r="U10" i="79"/>
  <c r="V10" i="79" s="1"/>
  <c r="O10" i="79"/>
  <c r="R13" i="79"/>
  <c r="S13" i="79" s="1"/>
  <c r="AG27" i="79"/>
  <c r="AH27" i="79"/>
  <c r="AG17" i="79"/>
  <c r="AH17" i="79"/>
  <c r="BF7" i="79"/>
  <c r="P10" i="80"/>
  <c r="BH7" i="79"/>
  <c r="BI7" i="79"/>
  <c r="P12" i="80"/>
  <c r="BY52" i="5"/>
  <c r="U13" i="9" s="1"/>
  <c r="P11" i="80"/>
  <c r="BY51" i="5"/>
  <c r="U12" i="9" s="1"/>
  <c r="P13" i="80"/>
  <c r="P9" i="80"/>
  <c r="S9" i="80"/>
  <c r="BI10" i="80"/>
  <c r="BH10" i="80"/>
  <c r="BG10" i="80"/>
  <c r="BF10" i="80"/>
  <c r="P14" i="80"/>
  <c r="O5" i="80"/>
  <c r="BD11" i="80"/>
  <c r="BC12" i="80"/>
  <c r="S14" i="80"/>
  <c r="R5" i="80"/>
  <c r="U5" i="80"/>
  <c r="V14" i="80"/>
  <c r="S10" i="80"/>
  <c r="S8" i="80"/>
  <c r="BD8" i="78"/>
  <c r="BD7" i="78"/>
  <c r="BD9" i="78"/>
  <c r="BD10" i="78"/>
  <c r="BC11" i="78"/>
  <c r="BD10" i="79"/>
  <c r="BC11" i="79"/>
  <c r="BI8" i="79"/>
  <c r="BH8" i="79"/>
  <c r="BF8" i="79"/>
  <c r="BG8" i="79"/>
  <c r="BI9" i="79"/>
  <c r="BH9" i="79"/>
  <c r="BG9" i="79"/>
  <c r="BF9" i="79"/>
  <c r="BY62" i="5"/>
  <c r="U12" i="10" s="1"/>
  <c r="BY61" i="5"/>
  <c r="C68" i="76"/>
  <c r="B68" i="76" s="1"/>
  <c r="AH67" i="76"/>
  <c r="AG67" i="76"/>
  <c r="AF67" i="76"/>
  <c r="AH66" i="76"/>
  <c r="AG66" i="76"/>
  <c r="AF66" i="76"/>
  <c r="AH65" i="76"/>
  <c r="AG65" i="76"/>
  <c r="AF65" i="76"/>
  <c r="AH64" i="76"/>
  <c r="AG64" i="76"/>
  <c r="AF64" i="76"/>
  <c r="AV63" i="76"/>
  <c r="AH63" i="76"/>
  <c r="AG63" i="76"/>
  <c r="AF63" i="76"/>
  <c r="AV62" i="76"/>
  <c r="AH62" i="76"/>
  <c r="AG62" i="76"/>
  <c r="AF62" i="76"/>
  <c r="G62" i="76"/>
  <c r="AV61" i="76"/>
  <c r="AV60" i="76"/>
  <c r="AH60" i="76"/>
  <c r="AG60" i="76"/>
  <c r="AF60" i="76"/>
  <c r="AF61" i="76" s="1"/>
  <c r="G60" i="76"/>
  <c r="E60" i="76" s="1"/>
  <c r="AV59" i="76"/>
  <c r="AH59" i="76"/>
  <c r="AG59" i="76"/>
  <c r="AF59" i="76"/>
  <c r="G59" i="76"/>
  <c r="E59" i="76" s="1"/>
  <c r="AV58" i="76"/>
  <c r="AH58" i="76"/>
  <c r="AG58" i="76"/>
  <c r="AF58" i="76"/>
  <c r="G58" i="76"/>
  <c r="AV57" i="76"/>
  <c r="AH57" i="76"/>
  <c r="AG57" i="76"/>
  <c r="AF57" i="76"/>
  <c r="G57" i="76"/>
  <c r="AV56" i="76"/>
  <c r="AH56" i="76"/>
  <c r="AG56" i="76"/>
  <c r="AF56" i="76"/>
  <c r="G56" i="76"/>
  <c r="AV55" i="76"/>
  <c r="AH55" i="76"/>
  <c r="AG55" i="76"/>
  <c r="AF55" i="76"/>
  <c r="G55" i="76"/>
  <c r="AV54" i="76"/>
  <c r="AH54" i="76"/>
  <c r="AG54" i="76"/>
  <c r="AF54" i="76"/>
  <c r="G54" i="76"/>
  <c r="AV53" i="76"/>
  <c r="AH53" i="76"/>
  <c r="AG53" i="76"/>
  <c r="AF53" i="76"/>
  <c r="G53" i="76"/>
  <c r="AV52" i="76"/>
  <c r="AV51" i="76"/>
  <c r="AV50" i="76"/>
  <c r="AV49" i="76"/>
  <c r="AV48" i="76"/>
  <c r="AV47" i="76"/>
  <c r="AV46" i="76"/>
  <c r="AV45" i="76"/>
  <c r="AV44" i="76"/>
  <c r="AV43" i="76"/>
  <c r="AV42" i="76"/>
  <c r="AV41" i="76"/>
  <c r="AV40" i="76"/>
  <c r="AV39" i="76"/>
  <c r="AV38" i="76"/>
  <c r="AV37" i="76"/>
  <c r="AV36" i="76"/>
  <c r="AV35" i="76"/>
  <c r="AV34" i="76"/>
  <c r="AV33" i="76"/>
  <c r="AV32" i="76"/>
  <c r="AV31" i="76"/>
  <c r="AV30" i="76"/>
  <c r="AV29" i="76"/>
  <c r="AV28" i="76"/>
  <c r="AV27" i="76"/>
  <c r="AV26" i="76"/>
  <c r="AV25" i="76"/>
  <c r="AV24" i="76"/>
  <c r="AV23" i="76"/>
  <c r="AV22" i="76"/>
  <c r="AV21" i="76"/>
  <c r="AV20" i="76"/>
  <c r="AV19" i="76"/>
  <c r="AV18" i="76"/>
  <c r="AV17" i="76"/>
  <c r="AV16" i="76"/>
  <c r="L16" i="76" a="1"/>
  <c r="L16" i="76" s="1"/>
  <c r="AV15" i="76"/>
  <c r="AV14" i="76"/>
  <c r="AV13" i="76"/>
  <c r="L13" i="76"/>
  <c r="AV12" i="76"/>
  <c r="L12" i="76"/>
  <c r="AV11" i="76"/>
  <c r="L11" i="76"/>
  <c r="AV10" i="76"/>
  <c r="L10" i="76"/>
  <c r="AV9" i="76"/>
  <c r="L9" i="76"/>
  <c r="AV8" i="76"/>
  <c r="L8" i="76"/>
  <c r="BC7" i="76"/>
  <c r="BC8" i="76" s="1"/>
  <c r="AV7" i="76"/>
  <c r="AF7" i="76"/>
  <c r="AF8" i="76" s="1"/>
  <c r="AF9" i="76" s="1"/>
  <c r="AF10" i="76" s="1"/>
  <c r="AF11" i="76" s="1"/>
  <c r="AF12" i="76" s="1"/>
  <c r="AF13" i="76" s="1"/>
  <c r="AF14" i="76" s="1"/>
  <c r="AF15" i="76" s="1"/>
  <c r="AF16" i="76" s="1"/>
  <c r="AF17" i="76" s="1"/>
  <c r="AF18" i="76" s="1"/>
  <c r="AF19" i="76" s="1"/>
  <c r="AF20" i="76" s="1"/>
  <c r="AF21" i="76" s="1"/>
  <c r="AF22" i="76" s="1"/>
  <c r="AF23" i="76" s="1"/>
  <c r="AF24" i="76" s="1"/>
  <c r="AF25" i="76" s="1"/>
  <c r="AF26" i="76" s="1"/>
  <c r="AF27" i="76" s="1"/>
  <c r="AF28" i="76" s="1"/>
  <c r="AF29" i="76" s="1"/>
  <c r="AF30" i="76" s="1"/>
  <c r="AF31" i="76" s="1"/>
  <c r="AF32" i="76" s="1"/>
  <c r="AF33" i="76" s="1"/>
  <c r="AF34" i="76" s="1"/>
  <c r="AF35" i="76" s="1"/>
  <c r="AF36" i="76" s="1"/>
  <c r="AF37" i="76" s="1"/>
  <c r="AF38" i="76" s="1"/>
  <c r="AF39" i="76" s="1"/>
  <c r="AF40" i="76" s="1"/>
  <c r="AF41" i="76" s="1"/>
  <c r="AF42" i="76" s="1"/>
  <c r="AF43" i="76" s="1"/>
  <c r="AF44" i="76" s="1"/>
  <c r="AF45" i="76" s="1"/>
  <c r="AF46" i="76" s="1"/>
  <c r="AF47" i="76" s="1"/>
  <c r="AF48" i="76" s="1"/>
  <c r="AF49" i="76" s="1"/>
  <c r="AF50" i="76" s="1"/>
  <c r="AF51" i="76" s="1"/>
  <c r="AF52" i="76" s="1"/>
  <c r="AL4" i="76"/>
  <c r="AL2" i="76" s="1"/>
  <c r="AK4" i="76"/>
  <c r="AK2" i="76" s="1"/>
  <c r="AJ4" i="76"/>
  <c r="AJ2" i="76" s="1"/>
  <c r="G3" i="76"/>
  <c r="E2" i="76"/>
  <c r="E3" i="76" s="1"/>
  <c r="A1" i="76"/>
  <c r="E9" i="78"/>
  <c r="E41" i="78"/>
  <c r="AL9" i="78"/>
  <c r="AK38" i="78"/>
  <c r="AK28" i="78"/>
  <c r="AK30" i="78"/>
  <c r="E29" i="78"/>
  <c r="E38" i="78"/>
  <c r="AK20" i="78"/>
  <c r="AL23" i="78"/>
  <c r="AL10" i="78"/>
  <c r="E23" i="78"/>
  <c r="E10" i="78"/>
  <c r="AK12" i="78"/>
  <c r="AL22" i="78"/>
  <c r="E27" i="78"/>
  <c r="E28" i="78"/>
  <c r="E48" i="78"/>
  <c r="E7" i="78"/>
  <c r="AJ8" i="76"/>
  <c r="E32" i="78"/>
  <c r="E36" i="78"/>
  <c r="E47" i="78"/>
  <c r="AK11" i="78"/>
  <c r="AK16" i="78"/>
  <c r="E39" i="78"/>
  <c r="AL11" i="78"/>
  <c r="E61" i="78"/>
  <c r="E34" i="78"/>
  <c r="AK9" i="78"/>
  <c r="E17" i="78"/>
  <c r="AK22" i="78"/>
  <c r="AL21" i="78"/>
  <c r="E13" i="78"/>
  <c r="AK26" i="78"/>
  <c r="AK41" i="78"/>
  <c r="AL12" i="78"/>
  <c r="AL49" i="78"/>
  <c r="AL18" i="78"/>
  <c r="E12" i="78"/>
  <c r="AK35" i="78"/>
  <c r="AK45" i="78"/>
  <c r="AL48" i="78"/>
  <c r="AK39" i="78"/>
  <c r="AL42" i="78"/>
  <c r="AK34" i="78"/>
  <c r="AL31" i="78"/>
  <c r="AK50" i="78"/>
  <c r="AK42" i="78"/>
  <c r="AK23" i="78"/>
  <c r="E35" i="78"/>
  <c r="AK13" i="78"/>
  <c r="AK49" i="78"/>
  <c r="E6" i="76"/>
  <c r="AL20" i="78"/>
  <c r="AL36" i="78"/>
  <c r="AL14" i="78"/>
  <c r="AK48" i="78"/>
  <c r="E33" i="78"/>
  <c r="AL41" i="78"/>
  <c r="E50" i="78"/>
  <c r="AL40" i="78"/>
  <c r="E40" i="78"/>
  <c r="E11" i="78"/>
  <c r="AL27" i="78"/>
  <c r="AL29" i="78"/>
  <c r="E37" i="78"/>
  <c r="E42" i="78"/>
  <c r="E44" i="78"/>
  <c r="E8" i="78"/>
  <c r="AK36" i="78"/>
  <c r="AL46" i="78"/>
  <c r="E15" i="78"/>
  <c r="AK31" i="78"/>
  <c r="AL30" i="78"/>
  <c r="E21" i="78"/>
  <c r="AK24" i="78"/>
  <c r="E18" i="78"/>
  <c r="AK46" i="78"/>
  <c r="AK47" i="78"/>
  <c r="AL19" i="78"/>
  <c r="AK61" i="78"/>
  <c r="E14" i="78"/>
  <c r="E20" i="78"/>
  <c r="AK40" i="78"/>
  <c r="AL39" i="78"/>
  <c r="AL35" i="78"/>
  <c r="AL47" i="78"/>
  <c r="E45" i="78"/>
  <c r="AK21" i="78"/>
  <c r="AK17" i="78"/>
  <c r="AL26" i="78"/>
  <c r="AL43" i="78"/>
  <c r="AL28" i="78"/>
  <c r="AL61" i="78"/>
  <c r="AK27" i="78"/>
  <c r="E16" i="78"/>
  <c r="AL37" i="78"/>
  <c r="AK15" i="78"/>
  <c r="E30" i="78"/>
  <c r="AK10" i="78"/>
  <c r="E25" i="78"/>
  <c r="AL16" i="78"/>
  <c r="AK37" i="78"/>
  <c r="AK33" i="78"/>
  <c r="E49" i="78"/>
  <c r="E31" i="78"/>
  <c r="AL44" i="78"/>
  <c r="AK32" i="78"/>
  <c r="E22" i="78"/>
  <c r="AK18" i="78"/>
  <c r="AK8" i="78"/>
  <c r="AL17" i="78"/>
  <c r="AK43" i="78"/>
  <c r="AK29" i="78"/>
  <c r="AL32" i="78"/>
  <c r="E43" i="78"/>
  <c r="AK14" i="78"/>
  <c r="AL24" i="78"/>
  <c r="AK44" i="78"/>
  <c r="AL33" i="78"/>
  <c r="AL34" i="78"/>
  <c r="E26" i="78"/>
  <c r="AL38" i="78"/>
  <c r="AL15" i="78"/>
  <c r="AL50" i="78"/>
  <c r="AL13" i="78"/>
  <c r="E24" i="78"/>
  <c r="AK19" i="78"/>
  <c r="AK25" i="78"/>
  <c r="AL25" i="78"/>
  <c r="E19" i="78"/>
  <c r="AL45" i="78"/>
  <c r="AL8" i="78"/>
  <c r="E46" i="78"/>
  <c r="AA14" i="80" l="1"/>
  <c r="BC24" i="85"/>
  <c r="BD23" i="85"/>
  <c r="BF22" i="85"/>
  <c r="BI22" i="85"/>
  <c r="BH22" i="85"/>
  <c r="BG22" i="85"/>
  <c r="BH21" i="84"/>
  <c r="BG21" i="84"/>
  <c r="BF21" i="84"/>
  <c r="BI21" i="84"/>
  <c r="BD22" i="84"/>
  <c r="BC23" i="84"/>
  <c r="BG18" i="83"/>
  <c r="BH18" i="83"/>
  <c r="BI18" i="83"/>
  <c r="BF18" i="83"/>
  <c r="BC20" i="83"/>
  <c r="BD19" i="83"/>
  <c r="BY53" i="5"/>
  <c r="U14" i="9" s="1"/>
  <c r="AA8" i="79"/>
  <c r="O14" i="79"/>
  <c r="P10" i="79" s="1"/>
  <c r="BG12" i="81"/>
  <c r="BI12" i="81"/>
  <c r="BH12" i="81"/>
  <c r="BF12" i="81"/>
  <c r="AA12" i="79"/>
  <c r="BC14" i="81"/>
  <c r="BD13" i="81"/>
  <c r="U14" i="79"/>
  <c r="AA10" i="79"/>
  <c r="AH46" i="78"/>
  <c r="AG46" i="78"/>
  <c r="AM34" i="78"/>
  <c r="AH31" i="78"/>
  <c r="AG31" i="78"/>
  <c r="AM32" i="78"/>
  <c r="AM49" i="78"/>
  <c r="AM43" i="78"/>
  <c r="AM14" i="78"/>
  <c r="AH17" i="78"/>
  <c r="AG17" i="78"/>
  <c r="AH48" i="78"/>
  <c r="AG48" i="78"/>
  <c r="AG24" i="78"/>
  <c r="AH24" i="78"/>
  <c r="AM46" i="78"/>
  <c r="AM41" i="78"/>
  <c r="AM22" i="78"/>
  <c r="AM30" i="78"/>
  <c r="AM10" i="78"/>
  <c r="AM19" i="78"/>
  <c r="AH38" i="78"/>
  <c r="AG38" i="78"/>
  <c r="AG11" i="78"/>
  <c r="AH11" i="78"/>
  <c r="AH34" i="78"/>
  <c r="AG34" i="78"/>
  <c r="AM27" i="78"/>
  <c r="AM25" i="78"/>
  <c r="AG50" i="78"/>
  <c r="AH50" i="78"/>
  <c r="AH26" i="78"/>
  <c r="AG26" i="78"/>
  <c r="AM47" i="78"/>
  <c r="AM39" i="78"/>
  <c r="AM28" i="78"/>
  <c r="AM40" i="78"/>
  <c r="AG9" i="78"/>
  <c r="AH9" i="78"/>
  <c r="AG42" i="78"/>
  <c r="AH42" i="78"/>
  <c r="AG12" i="78"/>
  <c r="AH12" i="78"/>
  <c r="AG44" i="78"/>
  <c r="AH44" i="78"/>
  <c r="AG21" i="78"/>
  <c r="AH21" i="78"/>
  <c r="AG41" i="78"/>
  <c r="AH41" i="78"/>
  <c r="AG30" i="78"/>
  <c r="AH30" i="78"/>
  <c r="AG28" i="78"/>
  <c r="AH28" i="78"/>
  <c r="AG40" i="78"/>
  <c r="AH40" i="78"/>
  <c r="AM37" i="78"/>
  <c r="AH8" i="78"/>
  <c r="AG8" i="78"/>
  <c r="AM17" i="78"/>
  <c r="AM48" i="78"/>
  <c r="AM24" i="78"/>
  <c r="AG22" i="78"/>
  <c r="AH22" i="78"/>
  <c r="AM33" i="78"/>
  <c r="AH36" i="78"/>
  <c r="AG36" i="78"/>
  <c r="AG45" i="78"/>
  <c r="AH45" i="78"/>
  <c r="AM38" i="78"/>
  <c r="AH18" i="78"/>
  <c r="AG18" i="78"/>
  <c r="AM11" i="78"/>
  <c r="AH25" i="78"/>
  <c r="AG25" i="78"/>
  <c r="AM29" i="78"/>
  <c r="AM35" i="78"/>
  <c r="AM50" i="78"/>
  <c r="AH61" i="78"/>
  <c r="AG61" i="78"/>
  <c r="AM26" i="78"/>
  <c r="AM23" i="78"/>
  <c r="AH47" i="78"/>
  <c r="AG47" i="78"/>
  <c r="AG39" i="78"/>
  <c r="AH39" i="78"/>
  <c r="AM16" i="78"/>
  <c r="AG20" i="78"/>
  <c r="AH20" i="78"/>
  <c r="AM12" i="78"/>
  <c r="AM44" i="78"/>
  <c r="AM15" i="78"/>
  <c r="AH43" i="78"/>
  <c r="AG43" i="78"/>
  <c r="AH14" i="78"/>
  <c r="AG14" i="78"/>
  <c r="AG13" i="78"/>
  <c r="AH13" i="78"/>
  <c r="AG10" i="78"/>
  <c r="AH10" i="78"/>
  <c r="AH19" i="78"/>
  <c r="AG19" i="78"/>
  <c r="AG27" i="78"/>
  <c r="AH27" i="78"/>
  <c r="AM9" i="78"/>
  <c r="AM42" i="78"/>
  <c r="AM21" i="78"/>
  <c r="AH15" i="78"/>
  <c r="AG15" i="78"/>
  <c r="AM8" i="78"/>
  <c r="AM13" i="78"/>
  <c r="AH33" i="78"/>
  <c r="AG33" i="78"/>
  <c r="AM36" i="78"/>
  <c r="AM45" i="78"/>
  <c r="AM18" i="78"/>
  <c r="U12" i="78"/>
  <c r="V12" i="78" s="1"/>
  <c r="U9" i="78"/>
  <c r="V9" i="78" s="1"/>
  <c r="R11" i="78"/>
  <c r="S11" i="78" s="1"/>
  <c r="O12" i="78"/>
  <c r="R9" i="78"/>
  <c r="R8" i="78"/>
  <c r="U13" i="78"/>
  <c r="V13" i="78" s="1"/>
  <c r="R16" i="78" a="1"/>
  <c r="R16" i="78" s="1"/>
  <c r="U10" i="78"/>
  <c r="V10" i="78" s="1"/>
  <c r="O10" i="78"/>
  <c r="O8" i="78"/>
  <c r="O11" i="78"/>
  <c r="R13" i="78"/>
  <c r="S13" i="78" s="1"/>
  <c r="U11" i="78"/>
  <c r="V11" i="78" s="1"/>
  <c r="R10" i="78"/>
  <c r="O13" i="78"/>
  <c r="R12" i="78"/>
  <c r="U8" i="78"/>
  <c r="V8" i="78" s="1"/>
  <c r="U16" i="78" a="1"/>
  <c r="U16" i="78" s="1"/>
  <c r="O9" i="78"/>
  <c r="O16" i="78" a="1"/>
  <c r="O16" i="78" s="1"/>
  <c r="AH29" i="78"/>
  <c r="AG29" i="78"/>
  <c r="AG35" i="78"/>
  <c r="AH35" i="78"/>
  <c r="AM31" i="78"/>
  <c r="AM61" i="78"/>
  <c r="AG23" i="78"/>
  <c r="AH23" i="78"/>
  <c r="AG32" i="78"/>
  <c r="AH32" i="78"/>
  <c r="AH49" i="78"/>
  <c r="AG49" i="78"/>
  <c r="AG16" i="78"/>
  <c r="AH16" i="78"/>
  <c r="AM20" i="78"/>
  <c r="AG37" i="78"/>
  <c r="AH37" i="78"/>
  <c r="AA13" i="79"/>
  <c r="AA9" i="79"/>
  <c r="R14" i="79"/>
  <c r="S8" i="79" s="1"/>
  <c r="AA11" i="79"/>
  <c r="BI11" i="80"/>
  <c r="BH11" i="80"/>
  <c r="BG11" i="80"/>
  <c r="BF11" i="80"/>
  <c r="BD12" i="80"/>
  <c r="BC13" i="80"/>
  <c r="BD11" i="78"/>
  <c r="BC12" i="78"/>
  <c r="BG8" i="78"/>
  <c r="BI8" i="78"/>
  <c r="BH8" i="78"/>
  <c r="BF8" i="78"/>
  <c r="BG7" i="78"/>
  <c r="BI7" i="78"/>
  <c r="BH7" i="78"/>
  <c r="BF7" i="78"/>
  <c r="BG10" i="78"/>
  <c r="BF10" i="78"/>
  <c r="BH10" i="78"/>
  <c r="BI10" i="78"/>
  <c r="BG9" i="78"/>
  <c r="BH9" i="78"/>
  <c r="BF9" i="78"/>
  <c r="BI9" i="78"/>
  <c r="V14" i="79"/>
  <c r="U5" i="79"/>
  <c r="P11" i="79"/>
  <c r="P14" i="79"/>
  <c r="O5" i="79"/>
  <c r="P8" i="79"/>
  <c r="P9" i="79"/>
  <c r="BD11" i="79"/>
  <c r="BC12" i="79"/>
  <c r="P13" i="79"/>
  <c r="P12" i="79"/>
  <c r="BG10" i="79"/>
  <c r="BF10" i="79"/>
  <c r="BH10" i="79"/>
  <c r="BI10" i="79"/>
  <c r="BY63" i="5"/>
  <c r="U11" i="10"/>
  <c r="AW25" i="76"/>
  <c r="AX25" i="76" s="1"/>
  <c r="BC9" i="76"/>
  <c r="AW13" i="76"/>
  <c r="AX13" i="76" s="1"/>
  <c r="L14" i="76"/>
  <c r="M9" i="76" s="1"/>
  <c r="AW8" i="76"/>
  <c r="AX8" i="76" s="1"/>
  <c r="AW9" i="76"/>
  <c r="AX9" i="76" s="1"/>
  <c r="AW14" i="76"/>
  <c r="AX14" i="76" s="1"/>
  <c r="AW62" i="76"/>
  <c r="AX62" i="76" s="1"/>
  <c r="AW59" i="76"/>
  <c r="AX59" i="76" s="1"/>
  <c r="AW54" i="76"/>
  <c r="AX54" i="76" s="1"/>
  <c r="AW56" i="76"/>
  <c r="AX56" i="76" s="1"/>
  <c r="AW63" i="76"/>
  <c r="AX63" i="76" s="1"/>
  <c r="AW58" i="76"/>
  <c r="AX58" i="76" s="1"/>
  <c r="AW48" i="76"/>
  <c r="AX48" i="76" s="1"/>
  <c r="AW41" i="76"/>
  <c r="AX41" i="76" s="1"/>
  <c r="AW37" i="76"/>
  <c r="AX37" i="76" s="1"/>
  <c r="AW29" i="76"/>
  <c r="AX29" i="76" s="1"/>
  <c r="AW21" i="76"/>
  <c r="AX21" i="76" s="1"/>
  <c r="AW19" i="76"/>
  <c r="AX19" i="76" s="1"/>
  <c r="AW7" i="76"/>
  <c r="AX7" i="76" s="1"/>
  <c r="AW52" i="76"/>
  <c r="AX52" i="76" s="1"/>
  <c r="AW31" i="76"/>
  <c r="AX31" i="76" s="1"/>
  <c r="AW28" i="76"/>
  <c r="AX28" i="76" s="1"/>
  <c r="AW33" i="76"/>
  <c r="AX33" i="76" s="1"/>
  <c r="AW44" i="76"/>
  <c r="AX44" i="76" s="1"/>
  <c r="AW23" i="76"/>
  <c r="AW20" i="76"/>
  <c r="AX20" i="76" s="1"/>
  <c r="AW18" i="76"/>
  <c r="AX18" i="76" s="1"/>
  <c r="AW11" i="76"/>
  <c r="AX11" i="76" s="1"/>
  <c r="AW15" i="76"/>
  <c r="AX15" i="76" s="1"/>
  <c r="AW24" i="76"/>
  <c r="AX24" i="76" s="1"/>
  <c r="AW34" i="76"/>
  <c r="AX34" i="76" s="1"/>
  <c r="AW40" i="76"/>
  <c r="AX40" i="76" s="1"/>
  <c r="AW42" i="76"/>
  <c r="AX42" i="76" s="1"/>
  <c r="AW60" i="76"/>
  <c r="AX60" i="76" s="1"/>
  <c r="M10" i="76"/>
  <c r="AW10" i="76"/>
  <c r="AX10" i="76" s="1"/>
  <c r="AW16" i="76"/>
  <c r="AX16" i="76" s="1"/>
  <c r="AW22" i="76"/>
  <c r="AX22" i="76" s="1"/>
  <c r="AW32" i="76"/>
  <c r="AX32" i="76" s="1"/>
  <c r="AW38" i="76"/>
  <c r="AX38" i="76" s="1"/>
  <c r="AW47" i="76"/>
  <c r="AX47" i="76" s="1"/>
  <c r="AW12" i="76"/>
  <c r="AX12" i="76" s="1"/>
  <c r="AW17" i="76"/>
  <c r="AX17" i="76" s="1"/>
  <c r="AW27" i="76"/>
  <c r="AX27" i="76" s="1"/>
  <c r="AW30" i="76"/>
  <c r="AX30" i="76" s="1"/>
  <c r="AW36" i="76"/>
  <c r="AX36" i="76" s="1"/>
  <c r="AW46" i="76"/>
  <c r="AX46" i="76" s="1"/>
  <c r="AW50" i="76"/>
  <c r="AX50" i="76" s="1"/>
  <c r="AX23" i="76"/>
  <c r="AW26" i="76"/>
  <c r="AX26" i="76" s="1"/>
  <c r="AW35" i="76"/>
  <c r="AX35" i="76" s="1"/>
  <c r="AW39" i="76"/>
  <c r="AX39" i="76" s="1"/>
  <c r="AW43" i="76"/>
  <c r="AX43" i="76" s="1"/>
  <c r="AW51" i="76"/>
  <c r="AX51" i="76" s="1"/>
  <c r="AW57" i="76"/>
  <c r="AX57" i="76" s="1"/>
  <c r="AW45" i="76"/>
  <c r="AX45" i="76" s="1"/>
  <c r="AW49" i="76"/>
  <c r="AX49" i="76" s="1"/>
  <c r="AW55" i="76"/>
  <c r="AX55" i="76" s="1"/>
  <c r="AW53" i="76"/>
  <c r="AX53" i="76" s="1"/>
  <c r="AW61" i="76"/>
  <c r="AX61" i="76" s="1"/>
  <c r="C68" i="75"/>
  <c r="B68" i="75" s="1"/>
  <c r="AH67" i="75"/>
  <c r="AG67" i="75"/>
  <c r="AF67" i="75"/>
  <c r="AH66" i="75"/>
  <c r="AG66" i="75"/>
  <c r="AF66" i="75"/>
  <c r="AH65" i="75"/>
  <c r="AG65" i="75"/>
  <c r="AF65" i="75"/>
  <c r="AH64" i="75"/>
  <c r="AG64" i="75"/>
  <c r="AF64" i="75"/>
  <c r="AV63" i="75"/>
  <c r="AH63" i="75"/>
  <c r="AG63" i="75"/>
  <c r="AF63" i="75"/>
  <c r="AV62" i="75"/>
  <c r="AH62" i="75"/>
  <c r="AG62" i="75"/>
  <c r="AF62" i="75"/>
  <c r="G62" i="75"/>
  <c r="AV61" i="75"/>
  <c r="AV60" i="75"/>
  <c r="AH60" i="75"/>
  <c r="AG60" i="75"/>
  <c r="AF60" i="75"/>
  <c r="AF61" i="75" s="1"/>
  <c r="G60" i="75"/>
  <c r="E60" i="75" s="1"/>
  <c r="AV59" i="75"/>
  <c r="AH59" i="75"/>
  <c r="AG59" i="75"/>
  <c r="AF59" i="75"/>
  <c r="G59" i="75"/>
  <c r="E59" i="75" s="1"/>
  <c r="AV58" i="75"/>
  <c r="AH58" i="75"/>
  <c r="AG58" i="75"/>
  <c r="AF58" i="75"/>
  <c r="G58" i="75"/>
  <c r="AV57" i="75"/>
  <c r="AH57" i="75"/>
  <c r="AG57" i="75"/>
  <c r="AF57" i="75"/>
  <c r="G57" i="75"/>
  <c r="AV56" i="75"/>
  <c r="AH56" i="75"/>
  <c r="AG56" i="75"/>
  <c r="AF56" i="75"/>
  <c r="G56" i="75"/>
  <c r="AV55" i="75"/>
  <c r="AH55" i="75"/>
  <c r="AG55" i="75"/>
  <c r="AF55" i="75"/>
  <c r="G55" i="75"/>
  <c r="AV54" i="75"/>
  <c r="AH54" i="75"/>
  <c r="AG54" i="75"/>
  <c r="AF54" i="75"/>
  <c r="G54" i="75"/>
  <c r="AV53" i="75"/>
  <c r="AH53" i="75"/>
  <c r="AG53" i="75"/>
  <c r="AF53" i="75"/>
  <c r="G53" i="75"/>
  <c r="AV52" i="75"/>
  <c r="AV51" i="75"/>
  <c r="AV50" i="75"/>
  <c r="AV49" i="75"/>
  <c r="AV48" i="75"/>
  <c r="AV47" i="75"/>
  <c r="AV46" i="75"/>
  <c r="AV45" i="75"/>
  <c r="AV44" i="75"/>
  <c r="AV43" i="75"/>
  <c r="AV42" i="75"/>
  <c r="AV41" i="75"/>
  <c r="AV40" i="75"/>
  <c r="AV39" i="75"/>
  <c r="AV38" i="75"/>
  <c r="AV37" i="75"/>
  <c r="AV36" i="75"/>
  <c r="AV35" i="75"/>
  <c r="AV34" i="75"/>
  <c r="AV33" i="75"/>
  <c r="AV32" i="75"/>
  <c r="AV31" i="75"/>
  <c r="AV30" i="75"/>
  <c r="AV29" i="75"/>
  <c r="AV28" i="75"/>
  <c r="AV27" i="75"/>
  <c r="AV26" i="75"/>
  <c r="AV25" i="75"/>
  <c r="AV24" i="75"/>
  <c r="AV23" i="75"/>
  <c r="AV22" i="75"/>
  <c r="AV21" i="75"/>
  <c r="AV20" i="75"/>
  <c r="AV19" i="75"/>
  <c r="AV18" i="75"/>
  <c r="AV17" i="75"/>
  <c r="AV16" i="75"/>
  <c r="L16" i="75" a="1"/>
  <c r="L16" i="75" s="1"/>
  <c r="AV15" i="75"/>
  <c r="AV14" i="75"/>
  <c r="AV13" i="75"/>
  <c r="L13" i="75"/>
  <c r="M13" i="75" s="1"/>
  <c r="AV12" i="75"/>
  <c r="L12" i="75"/>
  <c r="AV11" i="75"/>
  <c r="L11" i="75"/>
  <c r="AV10" i="75"/>
  <c r="L10" i="75"/>
  <c r="AV9" i="75"/>
  <c r="L9" i="75"/>
  <c r="AV8" i="75"/>
  <c r="L8" i="75"/>
  <c r="BC7" i="75"/>
  <c r="BC8" i="75" s="1"/>
  <c r="AV7" i="75"/>
  <c r="AF7" i="75"/>
  <c r="AF8" i="75" s="1"/>
  <c r="AF9" i="75" s="1"/>
  <c r="AF10" i="75" s="1"/>
  <c r="AF11" i="75" s="1"/>
  <c r="AF12" i="75" s="1"/>
  <c r="AF13" i="75" s="1"/>
  <c r="AF14" i="75" s="1"/>
  <c r="AF15" i="75" s="1"/>
  <c r="AF16" i="75" s="1"/>
  <c r="AF17" i="75" s="1"/>
  <c r="AF18" i="75" s="1"/>
  <c r="AF19" i="75" s="1"/>
  <c r="AF20" i="75" s="1"/>
  <c r="AF21" i="75" s="1"/>
  <c r="AF22" i="75" s="1"/>
  <c r="AF23" i="75" s="1"/>
  <c r="AF24" i="75" s="1"/>
  <c r="AF25" i="75" s="1"/>
  <c r="AF26" i="75" s="1"/>
  <c r="AF27" i="75" s="1"/>
  <c r="AF28" i="75" s="1"/>
  <c r="AF29" i="75" s="1"/>
  <c r="AF30" i="75" s="1"/>
  <c r="AF31" i="75" s="1"/>
  <c r="AF32" i="75" s="1"/>
  <c r="AF33" i="75" s="1"/>
  <c r="AF34" i="75" s="1"/>
  <c r="AF35" i="75" s="1"/>
  <c r="AF36" i="75" s="1"/>
  <c r="AF37" i="75" s="1"/>
  <c r="AF38" i="75" s="1"/>
  <c r="AF39" i="75" s="1"/>
  <c r="AF40" i="75" s="1"/>
  <c r="AF41" i="75" s="1"/>
  <c r="AF42" i="75" s="1"/>
  <c r="AF43" i="75" s="1"/>
  <c r="AF44" i="75" s="1"/>
  <c r="AF45" i="75" s="1"/>
  <c r="AF46" i="75" s="1"/>
  <c r="AF47" i="75" s="1"/>
  <c r="AF48" i="75" s="1"/>
  <c r="AF49" i="75" s="1"/>
  <c r="AF50" i="75" s="1"/>
  <c r="AF51" i="75" s="1"/>
  <c r="AF52" i="75" s="1"/>
  <c r="AL4" i="75"/>
  <c r="AL2" i="75" s="1"/>
  <c r="AK4" i="75"/>
  <c r="AK2" i="75" s="1"/>
  <c r="AJ4" i="75"/>
  <c r="AJ2" i="75" s="1"/>
  <c r="G3" i="75"/>
  <c r="E2" i="75"/>
  <c r="E3" i="75" s="1"/>
  <c r="A1" i="75"/>
  <c r="AJ44" i="76"/>
  <c r="G39" i="76"/>
  <c r="G15" i="76"/>
  <c r="AJ30" i="76"/>
  <c r="G29" i="76"/>
  <c r="AJ7" i="76"/>
  <c r="AJ55" i="76"/>
  <c r="G19" i="76"/>
  <c r="G13" i="76"/>
  <c r="G8" i="76"/>
  <c r="G33" i="76"/>
  <c r="AJ20" i="75"/>
  <c r="AJ25" i="76"/>
  <c r="AJ36" i="76"/>
  <c r="AJ62" i="76"/>
  <c r="AJ9" i="76"/>
  <c r="AJ11" i="76"/>
  <c r="G31" i="76"/>
  <c r="G9" i="76"/>
  <c r="AJ47" i="76"/>
  <c r="G47" i="76"/>
  <c r="AJ13" i="76"/>
  <c r="AJ63" i="76"/>
  <c r="G36" i="76"/>
  <c r="AJ18" i="75"/>
  <c r="AJ54" i="76"/>
  <c r="AJ17" i="76"/>
  <c r="G40" i="76"/>
  <c r="G20" i="76"/>
  <c r="AJ29" i="76"/>
  <c r="AJ26" i="76"/>
  <c r="G26" i="76"/>
  <c r="G35" i="76"/>
  <c r="G18" i="76"/>
  <c r="G21" i="76"/>
  <c r="G44" i="76"/>
  <c r="AJ52" i="76"/>
  <c r="G34" i="76"/>
  <c r="G14" i="76"/>
  <c r="AJ12" i="76"/>
  <c r="AJ38" i="76"/>
  <c r="AJ59" i="76"/>
  <c r="AJ28" i="76"/>
  <c r="AJ61" i="76"/>
  <c r="AJ20" i="76"/>
  <c r="G49" i="76"/>
  <c r="AJ37" i="76"/>
  <c r="AJ10" i="76"/>
  <c r="G41" i="76"/>
  <c r="G30" i="76"/>
  <c r="AK8" i="76"/>
  <c r="G61" i="76"/>
  <c r="AJ41" i="76"/>
  <c r="AL8" i="76"/>
  <c r="AJ35" i="76"/>
  <c r="AJ65" i="76"/>
  <c r="G22" i="76"/>
  <c r="G37" i="76"/>
  <c r="AJ19" i="76"/>
  <c r="G16" i="76"/>
  <c r="AJ23" i="76"/>
  <c r="AJ50" i="76"/>
  <c r="AJ21" i="76"/>
  <c r="G48" i="76"/>
  <c r="G50" i="76"/>
  <c r="AJ14" i="76"/>
  <c r="AJ49" i="76"/>
  <c r="G43" i="76"/>
  <c r="AJ42" i="76"/>
  <c r="G45" i="76"/>
  <c r="AJ64" i="76"/>
  <c r="AJ45" i="76"/>
  <c r="AJ58" i="76"/>
  <c r="AJ31" i="76"/>
  <c r="G32" i="76"/>
  <c r="G42" i="76"/>
  <c r="E6" i="75"/>
  <c r="AJ67" i="76"/>
  <c r="AJ15" i="76"/>
  <c r="AJ16" i="76"/>
  <c r="AJ43" i="76"/>
  <c r="AJ27" i="76"/>
  <c r="AJ18" i="76"/>
  <c r="G23" i="76"/>
  <c r="AJ33" i="76"/>
  <c r="G10" i="76"/>
  <c r="AJ48" i="76"/>
  <c r="AJ39" i="76"/>
  <c r="G28" i="76"/>
  <c r="AJ51" i="76"/>
  <c r="AJ34" i="76"/>
  <c r="AJ57" i="76"/>
  <c r="G11" i="76"/>
  <c r="G25" i="76"/>
  <c r="AJ32" i="76"/>
  <c r="G12" i="76"/>
  <c r="AJ60" i="76"/>
  <c r="G38" i="76"/>
  <c r="AJ53" i="76"/>
  <c r="G24" i="76"/>
  <c r="G7" i="76"/>
  <c r="AJ56" i="76"/>
  <c r="AJ40" i="76"/>
  <c r="AJ22" i="76"/>
  <c r="G46" i="76"/>
  <c r="AJ24" i="76"/>
  <c r="G27" i="76"/>
  <c r="G17" i="76"/>
  <c r="AJ46" i="76"/>
  <c r="AJ66" i="76"/>
  <c r="G15" i="75"/>
  <c r="BG23" i="85" l="1"/>
  <c r="BF23" i="85"/>
  <c r="BI23" i="85"/>
  <c r="BH23" i="85"/>
  <c r="BC25" i="85"/>
  <c r="BD24" i="85"/>
  <c r="BD23" i="84"/>
  <c r="BC24" i="84"/>
  <c r="BI22" i="84"/>
  <c r="BH22" i="84"/>
  <c r="BG22" i="84"/>
  <c r="BF22" i="84"/>
  <c r="BF19" i="83"/>
  <c r="BG19" i="83"/>
  <c r="BI19" i="83"/>
  <c r="BH19" i="83"/>
  <c r="BC21" i="83"/>
  <c r="BD20" i="83"/>
  <c r="AA12" i="78"/>
  <c r="AA8" i="78"/>
  <c r="BC15" i="81"/>
  <c r="BD14" i="81"/>
  <c r="S9" i="79"/>
  <c r="BG13" i="81"/>
  <c r="BI13" i="81"/>
  <c r="BH13" i="81"/>
  <c r="BF13" i="81"/>
  <c r="U14" i="78"/>
  <c r="V14" i="78" s="1"/>
  <c r="R14" i="78"/>
  <c r="S9" i="78" s="1"/>
  <c r="AA14" i="79"/>
  <c r="O14" i="78"/>
  <c r="P8" i="78" s="1"/>
  <c r="AA13" i="78"/>
  <c r="AA11" i="78"/>
  <c r="AA9" i="78"/>
  <c r="S10" i="79"/>
  <c r="R5" i="79"/>
  <c r="AA10" i="78"/>
  <c r="S12" i="79"/>
  <c r="S14" i="79"/>
  <c r="BC14" i="80"/>
  <c r="BD13" i="80"/>
  <c r="BI12" i="80"/>
  <c r="BH12" i="80"/>
  <c r="BG12" i="80"/>
  <c r="BF12" i="80"/>
  <c r="BD12" i="78"/>
  <c r="BC13" i="78"/>
  <c r="BG11" i="78"/>
  <c r="BI11" i="78"/>
  <c r="BH11" i="78"/>
  <c r="BF11" i="78"/>
  <c r="BD12" i="79"/>
  <c r="BC13" i="79"/>
  <c r="BI11" i="79"/>
  <c r="BG11" i="79"/>
  <c r="BH11" i="79"/>
  <c r="BF11" i="79"/>
  <c r="M12" i="76"/>
  <c r="Y14" i="76"/>
  <c r="C77" i="76"/>
  <c r="M13" i="76"/>
  <c r="AY55" i="76"/>
  <c r="AK66" i="76"/>
  <c r="AM66" i="76" s="1"/>
  <c r="AL66" i="76"/>
  <c r="AL54" i="76"/>
  <c r="AK54" i="76"/>
  <c r="AM54" i="76" s="1"/>
  <c r="AL65" i="76"/>
  <c r="AK65" i="76"/>
  <c r="AM65" i="76" s="1"/>
  <c r="AL64" i="76"/>
  <c r="AK64" i="76"/>
  <c r="AM64" i="76" s="1"/>
  <c r="AL55" i="76"/>
  <c r="AK55" i="76"/>
  <c r="AM55" i="76" s="1"/>
  <c r="AK56" i="76"/>
  <c r="AM56" i="76" s="1"/>
  <c r="AL56" i="76"/>
  <c r="AL53" i="76"/>
  <c r="AK53" i="76"/>
  <c r="AM53" i="76" s="1"/>
  <c r="AL67" i="76"/>
  <c r="AK67" i="76"/>
  <c r="AM67" i="76" s="1"/>
  <c r="AL57" i="76"/>
  <c r="AK57" i="76"/>
  <c r="AM57" i="76" s="1"/>
  <c r="AK59" i="76"/>
  <c r="AM59" i="76" s="1"/>
  <c r="AL59" i="76"/>
  <c r="AL58" i="76"/>
  <c r="AK58" i="76"/>
  <c r="AM58" i="76" s="1"/>
  <c r="AG8" i="76"/>
  <c r="AH8" i="76"/>
  <c r="AL60" i="76"/>
  <c r="AK60" i="76"/>
  <c r="AM60" i="76" s="1"/>
  <c r="AK62" i="76"/>
  <c r="AM62" i="76" s="1"/>
  <c r="AL62" i="76"/>
  <c r="AL63" i="76"/>
  <c r="AK63" i="76"/>
  <c r="AM63" i="76" s="1"/>
  <c r="AM8" i="76"/>
  <c r="AY17" i="76"/>
  <c r="AY61" i="76"/>
  <c r="AY43" i="76"/>
  <c r="AY50" i="76"/>
  <c r="AY40" i="76"/>
  <c r="AY60" i="76"/>
  <c r="AY24" i="76"/>
  <c r="AY7" i="76"/>
  <c r="AY25" i="76"/>
  <c r="AY51" i="76"/>
  <c r="AY57" i="76"/>
  <c r="AY27" i="76"/>
  <c r="AY16" i="76"/>
  <c r="AY35" i="76"/>
  <c r="AY46" i="76"/>
  <c r="AY36" i="76"/>
  <c r="AY10" i="76"/>
  <c r="AY44" i="76"/>
  <c r="AY59" i="76"/>
  <c r="AY8" i="76"/>
  <c r="AY31" i="76"/>
  <c r="AY18" i="76"/>
  <c r="AY33" i="76"/>
  <c r="AY37" i="76"/>
  <c r="AY63" i="76"/>
  <c r="AY62" i="76"/>
  <c r="AY14" i="76"/>
  <c r="M14" i="76"/>
  <c r="L5" i="76"/>
  <c r="BC10" i="76"/>
  <c r="AY22" i="76"/>
  <c r="AY58" i="76"/>
  <c r="AY49" i="76"/>
  <c r="AY26" i="76"/>
  <c r="AY32" i="76"/>
  <c r="AY11" i="76"/>
  <c r="AY20" i="76"/>
  <c r="AY19" i="76"/>
  <c r="AY41" i="76"/>
  <c r="AY56" i="76"/>
  <c r="AY13" i="76"/>
  <c r="AY52" i="76"/>
  <c r="AY29" i="76"/>
  <c r="AY53" i="76"/>
  <c r="AY39" i="76"/>
  <c r="AY30" i="76"/>
  <c r="AY47" i="76"/>
  <c r="AY34" i="76"/>
  <c r="AY28" i="76"/>
  <c r="AY45" i="76"/>
  <c r="AY23" i="76"/>
  <c r="AY12" i="76"/>
  <c r="AY38" i="76"/>
  <c r="AY42" i="76"/>
  <c r="AY15" i="76"/>
  <c r="AY21" i="76"/>
  <c r="AY48" i="76"/>
  <c r="AY54" i="76"/>
  <c r="AY9" i="76"/>
  <c r="M8" i="76"/>
  <c r="M11" i="76"/>
  <c r="BC9" i="75"/>
  <c r="L14" i="75"/>
  <c r="AW8" i="75"/>
  <c r="AX8" i="75" s="1"/>
  <c r="AW10" i="75"/>
  <c r="AX10" i="75" s="1"/>
  <c r="AW12" i="75"/>
  <c r="AX12" i="75" s="1"/>
  <c r="AW13" i="75"/>
  <c r="AX13" i="75" s="1"/>
  <c r="AW15" i="75"/>
  <c r="AX15" i="75" s="1"/>
  <c r="AW62" i="75"/>
  <c r="AX62" i="75" s="1"/>
  <c r="AW59" i="75"/>
  <c r="AX59" i="75" s="1"/>
  <c r="AW49" i="75"/>
  <c r="AX49" i="75" s="1"/>
  <c r="AW61" i="75"/>
  <c r="AX61" i="75" s="1"/>
  <c r="AW45" i="75"/>
  <c r="AX45" i="75" s="1"/>
  <c r="AW42" i="75"/>
  <c r="AX42" i="75" s="1"/>
  <c r="AW47" i="75"/>
  <c r="AX47" i="75" s="1"/>
  <c r="AW44" i="75"/>
  <c r="AX44" i="75" s="1"/>
  <c r="AW41" i="75"/>
  <c r="AX41" i="75" s="1"/>
  <c r="AW37" i="75"/>
  <c r="AX37" i="75" s="1"/>
  <c r="AW33" i="75"/>
  <c r="AX33" i="75" s="1"/>
  <c r="AW29" i="75"/>
  <c r="AX29" i="75" s="1"/>
  <c r="AW27" i="75"/>
  <c r="AX27" i="75" s="1"/>
  <c r="AW23" i="75"/>
  <c r="AX23" i="75" s="1"/>
  <c r="AW19" i="75"/>
  <c r="AX19" i="75" s="1"/>
  <c r="AW38" i="75"/>
  <c r="AX38" i="75" s="1"/>
  <c r="AW21" i="75"/>
  <c r="AX21" i="75" s="1"/>
  <c r="AW34" i="75"/>
  <c r="AX34" i="75" s="1"/>
  <c r="AW30" i="75"/>
  <c r="AX30" i="75" s="1"/>
  <c r="AW25" i="75"/>
  <c r="AX25" i="75" s="1"/>
  <c r="AW7" i="75"/>
  <c r="AX7" i="75" s="1"/>
  <c r="AW9" i="75"/>
  <c r="AX9" i="75" s="1"/>
  <c r="AW11" i="75"/>
  <c r="AX11" i="75" s="1"/>
  <c r="AW22" i="75"/>
  <c r="AX22" i="75" s="1"/>
  <c r="AW36" i="75"/>
  <c r="AX36" i="75" s="1"/>
  <c r="AW20" i="75"/>
  <c r="AX20" i="75" s="1"/>
  <c r="AW28" i="75"/>
  <c r="AX28" i="75" s="1"/>
  <c r="AW40" i="75"/>
  <c r="AX40" i="75" s="1"/>
  <c r="AW54" i="75"/>
  <c r="AX54" i="75" s="1"/>
  <c r="AW14" i="75"/>
  <c r="AX14" i="75" s="1"/>
  <c r="AW17" i="75"/>
  <c r="AX17" i="75" s="1"/>
  <c r="AW18" i="75"/>
  <c r="AX18" i="75" s="1"/>
  <c r="AW26" i="75"/>
  <c r="AX26" i="75" s="1"/>
  <c r="AW16" i="75"/>
  <c r="AX16" i="75" s="1"/>
  <c r="AW24" i="75"/>
  <c r="AX24" i="75" s="1"/>
  <c r="AW32" i="75"/>
  <c r="AX32" i="75" s="1"/>
  <c r="AW31" i="75"/>
  <c r="AX31" i="75" s="1"/>
  <c r="AW35" i="75"/>
  <c r="AX35" i="75" s="1"/>
  <c r="AW39" i="75"/>
  <c r="AX39" i="75" s="1"/>
  <c r="AW48" i="75"/>
  <c r="AX48" i="75" s="1"/>
  <c r="AW43" i="75"/>
  <c r="AX43" i="75" s="1"/>
  <c r="AW56" i="75"/>
  <c r="AX56" i="75" s="1"/>
  <c r="AW63" i="75"/>
  <c r="AX63" i="75" s="1"/>
  <c r="AW46" i="75"/>
  <c r="AX46" i="75" s="1"/>
  <c r="AW60" i="75"/>
  <c r="AX60" i="75" s="1"/>
  <c r="AW52" i="75"/>
  <c r="AX52" i="75" s="1"/>
  <c r="AW58" i="75"/>
  <c r="AX58" i="75" s="1"/>
  <c r="AW51" i="75"/>
  <c r="AX51" i="75" s="1"/>
  <c r="AW50" i="75"/>
  <c r="AX50" i="75" s="1"/>
  <c r="AW53" i="75"/>
  <c r="AX53" i="75" s="1"/>
  <c r="AW55" i="75"/>
  <c r="AX55" i="75" s="1"/>
  <c r="AW57" i="75"/>
  <c r="AX57" i="75" s="1"/>
  <c r="C68" i="74"/>
  <c r="B68" i="74" s="1"/>
  <c r="AH67" i="74"/>
  <c r="AG67" i="74"/>
  <c r="AF67" i="74"/>
  <c r="AH66" i="74"/>
  <c r="AG66" i="74"/>
  <c r="AF66" i="74"/>
  <c r="AH65" i="74"/>
  <c r="AG65" i="74"/>
  <c r="AF65" i="74"/>
  <c r="AH64" i="74"/>
  <c r="AG64" i="74"/>
  <c r="AF64" i="74"/>
  <c r="AV63" i="74"/>
  <c r="AH63" i="74"/>
  <c r="AG63" i="74"/>
  <c r="AF63" i="74"/>
  <c r="AV62" i="74"/>
  <c r="AH62" i="74"/>
  <c r="AG62" i="74"/>
  <c r="AF62" i="74"/>
  <c r="G62" i="74"/>
  <c r="AV61" i="74"/>
  <c r="AV60" i="74"/>
  <c r="AH60" i="74"/>
  <c r="AG60" i="74"/>
  <c r="AF60" i="74"/>
  <c r="AF61" i="74" s="1"/>
  <c r="G60" i="74"/>
  <c r="E60" i="74" s="1"/>
  <c r="AV59" i="74"/>
  <c r="AH59" i="74"/>
  <c r="AG59" i="74"/>
  <c r="AF59" i="74"/>
  <c r="G59" i="74"/>
  <c r="E59" i="74" s="1"/>
  <c r="AV58" i="74"/>
  <c r="AH58" i="74"/>
  <c r="AG58" i="74"/>
  <c r="AF58" i="74"/>
  <c r="G58" i="74"/>
  <c r="AV57" i="74"/>
  <c r="AH57" i="74"/>
  <c r="AG57" i="74"/>
  <c r="AF57" i="74"/>
  <c r="G57" i="74"/>
  <c r="AV56" i="74"/>
  <c r="AH56" i="74"/>
  <c r="AG56" i="74"/>
  <c r="AF56" i="74"/>
  <c r="G56" i="74"/>
  <c r="AV55" i="74"/>
  <c r="AH55" i="74"/>
  <c r="AG55" i="74"/>
  <c r="AF55" i="74"/>
  <c r="G55" i="74"/>
  <c r="AV54" i="74"/>
  <c r="AH54" i="74"/>
  <c r="AG54" i="74"/>
  <c r="AF54" i="74"/>
  <c r="G54" i="74"/>
  <c r="AV53" i="74"/>
  <c r="AH53" i="74"/>
  <c r="AG53" i="74"/>
  <c r="AF53" i="74"/>
  <c r="G53" i="74"/>
  <c r="AV52" i="74"/>
  <c r="AV51" i="74"/>
  <c r="AV50" i="74"/>
  <c r="AV49" i="74"/>
  <c r="AV48" i="74"/>
  <c r="AV47" i="74"/>
  <c r="AV46" i="74"/>
  <c r="AV45" i="74"/>
  <c r="AV44" i="74"/>
  <c r="AV43" i="74"/>
  <c r="AV42" i="74"/>
  <c r="AV41" i="74"/>
  <c r="AV40" i="74"/>
  <c r="AV39" i="74"/>
  <c r="AV38" i="74"/>
  <c r="AV37" i="74"/>
  <c r="AV36" i="74"/>
  <c r="AV35" i="74"/>
  <c r="AV34" i="74"/>
  <c r="AV33" i="74"/>
  <c r="AV32" i="74"/>
  <c r="AV31" i="74"/>
  <c r="AV30" i="74"/>
  <c r="AV29" i="74"/>
  <c r="AV28" i="74"/>
  <c r="AV27" i="74"/>
  <c r="AV26" i="74"/>
  <c r="AV25" i="74"/>
  <c r="AV24" i="74"/>
  <c r="AV23" i="74"/>
  <c r="AV22" i="74"/>
  <c r="AV21" i="74"/>
  <c r="AV20" i="74"/>
  <c r="AV19" i="74"/>
  <c r="AV18" i="74"/>
  <c r="AV17" i="74"/>
  <c r="AV16" i="74"/>
  <c r="L16" i="74" a="1"/>
  <c r="L16" i="74" s="1"/>
  <c r="AV15" i="74"/>
  <c r="AV14" i="74"/>
  <c r="AV13" i="74"/>
  <c r="L13" i="74"/>
  <c r="M13" i="74" s="1"/>
  <c r="AV12" i="74"/>
  <c r="L12" i="74"/>
  <c r="AV11" i="74"/>
  <c r="L11" i="74"/>
  <c r="AV10" i="74"/>
  <c r="L10" i="74"/>
  <c r="AV9" i="74"/>
  <c r="L9" i="74"/>
  <c r="AV8" i="74"/>
  <c r="L8" i="74"/>
  <c r="BC7" i="74"/>
  <c r="AV7" i="74"/>
  <c r="AF7" i="74"/>
  <c r="AF8" i="74" s="1"/>
  <c r="AF9" i="74" s="1"/>
  <c r="AF10" i="74" s="1"/>
  <c r="AF11" i="74" s="1"/>
  <c r="AF12" i="74" s="1"/>
  <c r="AF13" i="74" s="1"/>
  <c r="AF14" i="74" s="1"/>
  <c r="AF15" i="74" s="1"/>
  <c r="AF16" i="74" s="1"/>
  <c r="AF17" i="74" s="1"/>
  <c r="AF18" i="74" s="1"/>
  <c r="AF19" i="74" s="1"/>
  <c r="AF20" i="74" s="1"/>
  <c r="AF21" i="74" s="1"/>
  <c r="AF22" i="74" s="1"/>
  <c r="AF23" i="74" s="1"/>
  <c r="AF24" i="74" s="1"/>
  <c r="AF25" i="74" s="1"/>
  <c r="AF26" i="74" s="1"/>
  <c r="AF27" i="74" s="1"/>
  <c r="AF28" i="74" s="1"/>
  <c r="AF29" i="74" s="1"/>
  <c r="AF30" i="74" s="1"/>
  <c r="AF31" i="74" s="1"/>
  <c r="AF32" i="74" s="1"/>
  <c r="AF33" i="74" s="1"/>
  <c r="AF34" i="74" s="1"/>
  <c r="AF35" i="74" s="1"/>
  <c r="AF36" i="74" s="1"/>
  <c r="AF37" i="74" s="1"/>
  <c r="AF38" i="74" s="1"/>
  <c r="AF39" i="74" s="1"/>
  <c r="AF40" i="74" s="1"/>
  <c r="AF41" i="74" s="1"/>
  <c r="AF42" i="74" s="1"/>
  <c r="AF43" i="74" s="1"/>
  <c r="AF44" i="74" s="1"/>
  <c r="AF45" i="74" s="1"/>
  <c r="AF46" i="74" s="1"/>
  <c r="AF47" i="74" s="1"/>
  <c r="AF48" i="74" s="1"/>
  <c r="AF49" i="74" s="1"/>
  <c r="AF50" i="74" s="1"/>
  <c r="AF51" i="74" s="1"/>
  <c r="AF52" i="74" s="1"/>
  <c r="AL4" i="74"/>
  <c r="AL2" i="74" s="1"/>
  <c r="AK4" i="74"/>
  <c r="AK2" i="74" s="1"/>
  <c r="AJ4" i="74"/>
  <c r="AJ2" i="74" s="1"/>
  <c r="G3" i="74"/>
  <c r="E2" i="74"/>
  <c r="E3" i="74" s="1"/>
  <c r="A1" i="74"/>
  <c r="AL51" i="76"/>
  <c r="AL52" i="76"/>
  <c r="AK51" i="76"/>
  <c r="AK52" i="76"/>
  <c r="E48" i="76"/>
  <c r="AK40" i="76"/>
  <c r="AJ55" i="75"/>
  <c r="AL39" i="76"/>
  <c r="G35" i="75"/>
  <c r="AJ62" i="75"/>
  <c r="AK41" i="76"/>
  <c r="G49" i="75"/>
  <c r="AJ30" i="75"/>
  <c r="AL34" i="76"/>
  <c r="AJ51" i="75"/>
  <c r="AJ31" i="75"/>
  <c r="AK49" i="76"/>
  <c r="E44" i="76"/>
  <c r="AJ10" i="75"/>
  <c r="G61" i="75"/>
  <c r="G52" i="75"/>
  <c r="AL28" i="76"/>
  <c r="AJ47" i="75"/>
  <c r="G11" i="75"/>
  <c r="AK50" i="76"/>
  <c r="G27" i="75"/>
  <c r="AJ11" i="75"/>
  <c r="AJ21" i="75"/>
  <c r="E41" i="76"/>
  <c r="AL17" i="76"/>
  <c r="E7" i="76"/>
  <c r="AJ36" i="75"/>
  <c r="AL47" i="76"/>
  <c r="AK9" i="76"/>
  <c r="G7" i="75"/>
  <c r="E15" i="76"/>
  <c r="G33" i="75"/>
  <c r="AJ16" i="75"/>
  <c r="AK11" i="76"/>
  <c r="AJ41" i="75"/>
  <c r="E8" i="76"/>
  <c r="G21" i="75"/>
  <c r="AL30" i="76"/>
  <c r="E17" i="76"/>
  <c r="AK28" i="76"/>
  <c r="E37" i="76"/>
  <c r="AJ40" i="75"/>
  <c r="E15" i="75"/>
  <c r="AL49" i="76"/>
  <c r="AK34" i="76"/>
  <c r="G46" i="75"/>
  <c r="G51" i="75"/>
  <c r="AJ64" i="75"/>
  <c r="AJ24" i="75"/>
  <c r="AJ43" i="75"/>
  <c r="AJ27" i="75"/>
  <c r="E6" i="74"/>
  <c r="AK20" i="76"/>
  <c r="AK48" i="76"/>
  <c r="AJ37" i="75"/>
  <c r="AJ38" i="75"/>
  <c r="E10" i="76"/>
  <c r="E36" i="76"/>
  <c r="E31" i="76"/>
  <c r="AK16" i="76"/>
  <c r="E47" i="76"/>
  <c r="E42" i="76"/>
  <c r="G20" i="75"/>
  <c r="AL24" i="76"/>
  <c r="AK18" i="75"/>
  <c r="AJ26" i="75"/>
  <c r="G39" i="75"/>
  <c r="AJ60" i="75"/>
  <c r="AK43" i="76"/>
  <c r="AL23" i="76"/>
  <c r="AK14" i="76"/>
  <c r="AK20" i="75"/>
  <c r="AL13" i="76"/>
  <c r="AK45" i="76"/>
  <c r="G9" i="75"/>
  <c r="AJ19" i="75"/>
  <c r="AJ59" i="75"/>
  <c r="AL7" i="76"/>
  <c r="AJ44" i="75"/>
  <c r="G23" i="75"/>
  <c r="AJ57" i="75"/>
  <c r="AK47" i="76"/>
  <c r="E13" i="76"/>
  <c r="G16" i="75"/>
  <c r="AL22" i="76"/>
  <c r="E20" i="76"/>
  <c r="AK19" i="76"/>
  <c r="AK23" i="76"/>
  <c r="AK30" i="76"/>
  <c r="E45" i="76"/>
  <c r="AL41" i="76"/>
  <c r="AL45" i="76"/>
  <c r="AJ67" i="75"/>
  <c r="AK7" i="76"/>
  <c r="AJ65" i="75"/>
  <c r="E11" i="76"/>
  <c r="AJ35" i="75"/>
  <c r="AK36" i="76"/>
  <c r="G48" i="75"/>
  <c r="AK26" i="76"/>
  <c r="AK12" i="76"/>
  <c r="E39" i="76"/>
  <c r="G30" i="75"/>
  <c r="AJ28" i="75"/>
  <c r="AJ66" i="75"/>
  <c r="E18" i="76"/>
  <c r="AL26" i="76"/>
  <c r="G42" i="75"/>
  <c r="G36" i="75"/>
  <c r="G7" i="74"/>
  <c r="AJ56" i="75"/>
  <c r="AL36" i="76"/>
  <c r="G25" i="75"/>
  <c r="G31" i="75"/>
  <c r="AJ25" i="75"/>
  <c r="AL11" i="76"/>
  <c r="AJ33" i="75"/>
  <c r="AK31" i="76"/>
  <c r="AK42" i="76"/>
  <c r="AK18" i="76"/>
  <c r="AJ13" i="75"/>
  <c r="AK35" i="76"/>
  <c r="AJ29" i="75"/>
  <c r="AK17" i="76"/>
  <c r="AJ8" i="75"/>
  <c r="E50" i="76"/>
  <c r="AK21" i="76"/>
  <c r="E14" i="76"/>
  <c r="AK32" i="76"/>
  <c r="AL32" i="76"/>
  <c r="AK44" i="76"/>
  <c r="AJ7" i="75"/>
  <c r="AK13" i="76"/>
  <c r="AJ12" i="75"/>
  <c r="AL50" i="76"/>
  <c r="E26" i="76"/>
  <c r="AJ63" i="75"/>
  <c r="E27" i="76"/>
  <c r="AL33" i="76"/>
  <c r="G41" i="75"/>
  <c r="E40" i="76"/>
  <c r="E21" i="76"/>
  <c r="AL18" i="76"/>
  <c r="G37" i="75"/>
  <c r="E49" i="76"/>
  <c r="AJ17" i="75"/>
  <c r="E23" i="76"/>
  <c r="E34" i="76"/>
  <c r="G40" i="75"/>
  <c r="AL12" i="76"/>
  <c r="E46" i="76"/>
  <c r="G22" i="75"/>
  <c r="AK61" i="76"/>
  <c r="AJ52" i="75"/>
  <c r="E25" i="76"/>
  <c r="E35" i="76"/>
  <c r="AK24" i="76"/>
  <c r="G19" i="75"/>
  <c r="AK25" i="76"/>
  <c r="G26" i="75"/>
  <c r="AJ61" i="75"/>
  <c r="AL46" i="76"/>
  <c r="AJ53" i="75"/>
  <c r="E33" i="76"/>
  <c r="G32" i="75"/>
  <c r="AL18" i="75"/>
  <c r="G44" i="75"/>
  <c r="AL16" i="76"/>
  <c r="G14" i="75"/>
  <c r="AK33" i="76"/>
  <c r="AK39" i="76"/>
  <c r="AJ45" i="75"/>
  <c r="E61" i="76"/>
  <c r="AJ42" i="75"/>
  <c r="AL35" i="76"/>
  <c r="G47" i="75"/>
  <c r="E19" i="76"/>
  <c r="AK46" i="76"/>
  <c r="E16" i="76"/>
  <c r="AL27" i="76"/>
  <c r="E38" i="76"/>
  <c r="AJ58" i="75"/>
  <c r="G12" i="75"/>
  <c r="AK22" i="76"/>
  <c r="AK29" i="76"/>
  <c r="G38" i="75"/>
  <c r="AL43" i="76"/>
  <c r="AL48" i="76"/>
  <c r="AJ34" i="75"/>
  <c r="AL44" i="76"/>
  <c r="AL14" i="76"/>
  <c r="AJ49" i="75"/>
  <c r="G8" i="75"/>
  <c r="AL15" i="76"/>
  <c r="AL29" i="76"/>
  <c r="AK37" i="76"/>
  <c r="AJ46" i="75"/>
  <c r="AJ48" i="75"/>
  <c r="G34" i="75"/>
  <c r="AJ23" i="75"/>
  <c r="G18" i="75"/>
  <c r="G28" i="75"/>
  <c r="AL37" i="76"/>
  <c r="G10" i="75"/>
  <c r="E43" i="76"/>
  <c r="G17" i="75"/>
  <c r="E24" i="76"/>
  <c r="AK10" i="76"/>
  <c r="AL42" i="76"/>
  <c r="G13" i="75"/>
  <c r="AJ14" i="75"/>
  <c r="AJ32" i="75"/>
  <c r="G43" i="75"/>
  <c r="AJ54" i="75"/>
  <c r="AL61" i="76"/>
  <c r="G50" i="75"/>
  <c r="AL19" i="76"/>
  <c r="G24" i="75"/>
  <c r="AL25" i="76"/>
  <c r="AL40" i="76"/>
  <c r="E22" i="76"/>
  <c r="G45" i="75"/>
  <c r="AL20" i="76"/>
  <c r="AJ22" i="75"/>
  <c r="E28" i="76"/>
  <c r="E12" i="76"/>
  <c r="AJ9" i="75"/>
  <c r="AK15" i="76"/>
  <c r="E9" i="76"/>
  <c r="AL21" i="76"/>
  <c r="AK38" i="76"/>
  <c r="AL10" i="76"/>
  <c r="E29" i="76"/>
  <c r="E32" i="76"/>
  <c r="AL20" i="75"/>
  <c r="AL31" i="76"/>
  <c r="AJ39" i="75"/>
  <c r="AL9" i="76"/>
  <c r="E30" i="76"/>
  <c r="AL38" i="76"/>
  <c r="AJ15" i="75"/>
  <c r="AJ50" i="75"/>
  <c r="AK27" i="76"/>
  <c r="G29" i="75"/>
  <c r="BH24" i="85" l="1"/>
  <c r="BG24" i="85"/>
  <c r="BF24" i="85"/>
  <c r="BI24" i="85"/>
  <c r="BD25" i="85"/>
  <c r="BC26" i="85"/>
  <c r="BC25" i="84"/>
  <c r="BD24" i="84"/>
  <c r="BF23" i="84"/>
  <c r="BI23" i="84"/>
  <c r="BH23" i="84"/>
  <c r="BG23" i="84"/>
  <c r="BI20" i="83"/>
  <c r="BF20" i="83"/>
  <c r="BG20" i="83"/>
  <c r="BH20" i="83"/>
  <c r="BC22" i="83"/>
  <c r="BD21" i="83"/>
  <c r="S10" i="78"/>
  <c r="R5" i="78"/>
  <c r="U5" i="78"/>
  <c r="S8" i="78"/>
  <c r="P9" i="78"/>
  <c r="AA14" i="78"/>
  <c r="BF14" i="81"/>
  <c r="BG14" i="81"/>
  <c r="BI14" i="81"/>
  <c r="BH14" i="81"/>
  <c r="BC16" i="81"/>
  <c r="BD15" i="81"/>
  <c r="O5" i="78"/>
  <c r="P12" i="78"/>
  <c r="P14" i="78"/>
  <c r="P13" i="78"/>
  <c r="S12" i="78"/>
  <c r="S14" i="78"/>
  <c r="P11" i="78"/>
  <c r="P10" i="78"/>
  <c r="BI13" i="80"/>
  <c r="BH13" i="80"/>
  <c r="BG13" i="80"/>
  <c r="BF13" i="80"/>
  <c r="BC15" i="80"/>
  <c r="BD14" i="80"/>
  <c r="BG12" i="78"/>
  <c r="BI12" i="78"/>
  <c r="BF12" i="78"/>
  <c r="BH12" i="78"/>
  <c r="BC14" i="78"/>
  <c r="BD13" i="78"/>
  <c r="BC14" i="79"/>
  <c r="BD13" i="79"/>
  <c r="BI12" i="79"/>
  <c r="BG12" i="79"/>
  <c r="BH12" i="79"/>
  <c r="BF12" i="79"/>
  <c r="AM12" i="76"/>
  <c r="AH12" i="76"/>
  <c r="AG12" i="76"/>
  <c r="AM28" i="76"/>
  <c r="AH28" i="76"/>
  <c r="AG28" i="76"/>
  <c r="AH42" i="76"/>
  <c r="AG42" i="76"/>
  <c r="AG35" i="76"/>
  <c r="AH35" i="76"/>
  <c r="AH24" i="76"/>
  <c r="AG24" i="76"/>
  <c r="AM45" i="76"/>
  <c r="AM29" i="76"/>
  <c r="AH18" i="76"/>
  <c r="AG18" i="76"/>
  <c r="AM22" i="76"/>
  <c r="AG39" i="76"/>
  <c r="AH39" i="76"/>
  <c r="AH30" i="76"/>
  <c r="AG30" i="76"/>
  <c r="AG11" i="76"/>
  <c r="AH11" i="76"/>
  <c r="AH37" i="76"/>
  <c r="AG37" i="76"/>
  <c r="AG27" i="76"/>
  <c r="AH27" i="76"/>
  <c r="AM7" i="76"/>
  <c r="AM33" i="76"/>
  <c r="AH34" i="76"/>
  <c r="AG34" i="76"/>
  <c r="AH41" i="76"/>
  <c r="AG41" i="76"/>
  <c r="AM42" i="76"/>
  <c r="AM30" i="76"/>
  <c r="AM11" i="76"/>
  <c r="AM17" i="76"/>
  <c r="AM48" i="76"/>
  <c r="AH21" i="76"/>
  <c r="AG21" i="76"/>
  <c r="AM40" i="76"/>
  <c r="AH15" i="76"/>
  <c r="AG15" i="76"/>
  <c r="AM20" i="76"/>
  <c r="AH10" i="76"/>
  <c r="AG10" i="76"/>
  <c r="AM43" i="76"/>
  <c r="AM49" i="76"/>
  <c r="AG33" i="76"/>
  <c r="AH33" i="76"/>
  <c r="AM34" i="76"/>
  <c r="AM24" i="76"/>
  <c r="AM47" i="76"/>
  <c r="AM46" i="76"/>
  <c r="AH32" i="76"/>
  <c r="AG32" i="76"/>
  <c r="AM16" i="76"/>
  <c r="AH26" i="76"/>
  <c r="AG26" i="76"/>
  <c r="AM41" i="76"/>
  <c r="R16" i="76" a="1"/>
  <c r="R16" i="76" s="1"/>
  <c r="R13" i="76"/>
  <c r="S13" i="76" s="1"/>
  <c r="U12" i="76"/>
  <c r="V12" i="76" s="1"/>
  <c r="O11" i="76"/>
  <c r="R9" i="76"/>
  <c r="O16" i="76" a="1"/>
  <c r="O16" i="76" s="1"/>
  <c r="R11" i="76"/>
  <c r="U10" i="76"/>
  <c r="V10" i="76" s="1"/>
  <c r="U9" i="76"/>
  <c r="V9" i="76" s="1"/>
  <c r="U16" i="76" a="1"/>
  <c r="U16" i="76" s="1"/>
  <c r="U11" i="76"/>
  <c r="V11" i="76" s="1"/>
  <c r="R10" i="76"/>
  <c r="O8" i="76"/>
  <c r="U13" i="76"/>
  <c r="V13" i="76" s="1"/>
  <c r="R12" i="76"/>
  <c r="O10" i="76"/>
  <c r="O9" i="76"/>
  <c r="U8" i="76"/>
  <c r="O13" i="76"/>
  <c r="O12" i="76"/>
  <c r="R8" i="76"/>
  <c r="AG31" i="76"/>
  <c r="AH31" i="76"/>
  <c r="AM38" i="76"/>
  <c r="AH61" i="76"/>
  <c r="AG61" i="76"/>
  <c r="AM9" i="76"/>
  <c r="AH49" i="76"/>
  <c r="AG49" i="76"/>
  <c r="AM52" i="76"/>
  <c r="AM25" i="76"/>
  <c r="AH14" i="76"/>
  <c r="AG14" i="76"/>
  <c r="AG19" i="76"/>
  <c r="AH19" i="76"/>
  <c r="AM23" i="76"/>
  <c r="AH17" i="76"/>
  <c r="AG17" i="76"/>
  <c r="AH48" i="76"/>
  <c r="AG48" i="76"/>
  <c r="AM21" i="76"/>
  <c r="AH40" i="76"/>
  <c r="AG40" i="76"/>
  <c r="AM15" i="76"/>
  <c r="AH20" i="76"/>
  <c r="AG20" i="76"/>
  <c r="AM10" i="76"/>
  <c r="AG43" i="76"/>
  <c r="AH43" i="76"/>
  <c r="AM44" i="76"/>
  <c r="AM51" i="76"/>
  <c r="AM50" i="76"/>
  <c r="AM36" i="76"/>
  <c r="AH13" i="76"/>
  <c r="AG13" i="76"/>
  <c r="AH47" i="76"/>
  <c r="AG47" i="76"/>
  <c r="AG46" i="76"/>
  <c r="AH46" i="76"/>
  <c r="AM32" i="76"/>
  <c r="AG16" i="76"/>
  <c r="AH16" i="76"/>
  <c r="AM26" i="76"/>
  <c r="AH52" i="76"/>
  <c r="AG52" i="76"/>
  <c r="AG25" i="76"/>
  <c r="AH25" i="76"/>
  <c r="AM14" i="76"/>
  <c r="AM19" i="76"/>
  <c r="AG23" i="76"/>
  <c r="AH23" i="76"/>
  <c r="AM35" i="76"/>
  <c r="AM31" i="76"/>
  <c r="AM37" i="76"/>
  <c r="AH38" i="76"/>
  <c r="AG38" i="76"/>
  <c r="AM27" i="76"/>
  <c r="AM61" i="76"/>
  <c r="AG7" i="76"/>
  <c r="AH7" i="76"/>
  <c r="AG9" i="76"/>
  <c r="AH9" i="76"/>
  <c r="AH44" i="76"/>
  <c r="AG44" i="76"/>
  <c r="AH51" i="76"/>
  <c r="AG51" i="76"/>
  <c r="AG50" i="76"/>
  <c r="AH50" i="76"/>
  <c r="AH36" i="76"/>
  <c r="AG36" i="76"/>
  <c r="AM13" i="76"/>
  <c r="AH45" i="76"/>
  <c r="AG45" i="76"/>
  <c r="AH29" i="76"/>
  <c r="AG29" i="76"/>
  <c r="AM18" i="76"/>
  <c r="AH22" i="76"/>
  <c r="AG22" i="76"/>
  <c r="AM39" i="76"/>
  <c r="BD7" i="76"/>
  <c r="BD8" i="76"/>
  <c r="BD10" i="76"/>
  <c r="BC11" i="76"/>
  <c r="BD9" i="76"/>
  <c r="AY55" i="75"/>
  <c r="AY58" i="75"/>
  <c r="AL53" i="75"/>
  <c r="AK53" i="75"/>
  <c r="AM53" i="75" s="1"/>
  <c r="AL67" i="75"/>
  <c r="AK67" i="75"/>
  <c r="AM67" i="75" s="1"/>
  <c r="AL54" i="75"/>
  <c r="AK54" i="75"/>
  <c r="AM54" i="75" s="1"/>
  <c r="AL65" i="75"/>
  <c r="AK65" i="75"/>
  <c r="AM65" i="75" s="1"/>
  <c r="AL64" i="75"/>
  <c r="AK64" i="75"/>
  <c r="AM64" i="75" s="1"/>
  <c r="AL60" i="75"/>
  <c r="AK60" i="75"/>
  <c r="AM60" i="75" s="1"/>
  <c r="AK59" i="75"/>
  <c r="AM59" i="75" s="1"/>
  <c r="AL59" i="75"/>
  <c r="AL63" i="75"/>
  <c r="AK63" i="75"/>
  <c r="AM63" i="75" s="1"/>
  <c r="AM20" i="75"/>
  <c r="AH20" i="75"/>
  <c r="AG20" i="75"/>
  <c r="AL55" i="75"/>
  <c r="AK55" i="75"/>
  <c r="AM55" i="75" s="1"/>
  <c r="AK66" i="75"/>
  <c r="AM66" i="75" s="1"/>
  <c r="AL66" i="75"/>
  <c r="AL56" i="75"/>
  <c r="AK56" i="75"/>
  <c r="AM56" i="75" s="1"/>
  <c r="AH18" i="75"/>
  <c r="AG18" i="75"/>
  <c r="AK62" i="75"/>
  <c r="AM62" i="75" s="1"/>
  <c r="AL62" i="75"/>
  <c r="AL57" i="75"/>
  <c r="AK57" i="75"/>
  <c r="AM57" i="75" s="1"/>
  <c r="AL58" i="75"/>
  <c r="AK58" i="75"/>
  <c r="AM58" i="75" s="1"/>
  <c r="AM18" i="75"/>
  <c r="AY17" i="75"/>
  <c r="AY7" i="75"/>
  <c r="AY52" i="75"/>
  <c r="AY43" i="75"/>
  <c r="AY14" i="75"/>
  <c r="AY15" i="75"/>
  <c r="AY8" i="75"/>
  <c r="AY28" i="75"/>
  <c r="AY10" i="75"/>
  <c r="AY50" i="75"/>
  <c r="AY32" i="75"/>
  <c r="AY11" i="75"/>
  <c r="AY33" i="75"/>
  <c r="AY47" i="75"/>
  <c r="AY13" i="75"/>
  <c r="AY57" i="75"/>
  <c r="AY51" i="75"/>
  <c r="AY24" i="75"/>
  <c r="AY18" i="75"/>
  <c r="AY40" i="75"/>
  <c r="AY36" i="75"/>
  <c r="AY9" i="75"/>
  <c r="AY12" i="75"/>
  <c r="AY62" i="75"/>
  <c r="AY29" i="75"/>
  <c r="AY30" i="75"/>
  <c r="AY63" i="75"/>
  <c r="AY48" i="75"/>
  <c r="AY31" i="75"/>
  <c r="AY21" i="75"/>
  <c r="AY38" i="75"/>
  <c r="AY61" i="75"/>
  <c r="L5" i="75"/>
  <c r="M14" i="75"/>
  <c r="C77" i="75"/>
  <c r="AY49" i="75"/>
  <c r="M12" i="75"/>
  <c r="M9" i="75"/>
  <c r="AY25" i="75"/>
  <c r="AY59" i="75"/>
  <c r="AY39" i="75"/>
  <c r="AY41" i="75"/>
  <c r="AY26" i="75"/>
  <c r="AY54" i="75"/>
  <c r="AY22" i="75"/>
  <c r="AY34" i="75"/>
  <c r="AY23" i="75"/>
  <c r="AY42" i="75"/>
  <c r="Y14" i="75"/>
  <c r="M8" i="75"/>
  <c r="M10" i="75"/>
  <c r="M11" i="75"/>
  <c r="AY53" i="75"/>
  <c r="AY44" i="75"/>
  <c r="AY20" i="75"/>
  <c r="AY19" i="75"/>
  <c r="AY60" i="75"/>
  <c r="AY46" i="75"/>
  <c r="AY56" i="75"/>
  <c r="AY35" i="75"/>
  <c r="AY37" i="75"/>
  <c r="AY16" i="75"/>
  <c r="AY27" i="75"/>
  <c r="AY45" i="75"/>
  <c r="BC10" i="75"/>
  <c r="AW11" i="74"/>
  <c r="AX11" i="74" s="1"/>
  <c r="AW10" i="74"/>
  <c r="AX10" i="74" s="1"/>
  <c r="AW15" i="74"/>
  <c r="AX15" i="74" s="1"/>
  <c r="AW49" i="74"/>
  <c r="AX49" i="74" s="1"/>
  <c r="AW60" i="74"/>
  <c r="AX60" i="74" s="1"/>
  <c r="AW57" i="74"/>
  <c r="AX57" i="74" s="1"/>
  <c r="AW55" i="74"/>
  <c r="AW53" i="74"/>
  <c r="AX53" i="74" s="1"/>
  <c r="AW61" i="74"/>
  <c r="AX61" i="74" s="1"/>
  <c r="AW47" i="74"/>
  <c r="AX47" i="74" s="1"/>
  <c r="AW45" i="74"/>
  <c r="AX45" i="74" s="1"/>
  <c r="AW44" i="74"/>
  <c r="AX44" i="74" s="1"/>
  <c r="AW43" i="74"/>
  <c r="AX43" i="74" s="1"/>
  <c r="AW41" i="74"/>
  <c r="AX41" i="74" s="1"/>
  <c r="AW39" i="74"/>
  <c r="AX39" i="74" s="1"/>
  <c r="AW37" i="74"/>
  <c r="AX37" i="74" s="1"/>
  <c r="AW35" i="74"/>
  <c r="AX35" i="74" s="1"/>
  <c r="AW33" i="74"/>
  <c r="AX33" i="74" s="1"/>
  <c r="AW31" i="74"/>
  <c r="AX31" i="74" s="1"/>
  <c r="AW25" i="74"/>
  <c r="AX25" i="74" s="1"/>
  <c r="AW21" i="74"/>
  <c r="AX21" i="74" s="1"/>
  <c r="AW7" i="74"/>
  <c r="AX7" i="74" s="1"/>
  <c r="AW27" i="74"/>
  <c r="AX27" i="74" s="1"/>
  <c r="AW19" i="74"/>
  <c r="AX19" i="74" s="1"/>
  <c r="AW17" i="74"/>
  <c r="AX17" i="74" s="1"/>
  <c r="AW23" i="74"/>
  <c r="AX23" i="74" s="1"/>
  <c r="AW14" i="74"/>
  <c r="AX14" i="74" s="1"/>
  <c r="AW9" i="74"/>
  <c r="AX9" i="74" s="1"/>
  <c r="L14" i="74"/>
  <c r="M9" i="74" s="1"/>
  <c r="BC8" i="74"/>
  <c r="AW8" i="74"/>
  <c r="AX8" i="74" s="1"/>
  <c r="AW12" i="74"/>
  <c r="AX12" i="74" s="1"/>
  <c r="AW13" i="74"/>
  <c r="AX13" i="74" s="1"/>
  <c r="AW26" i="74"/>
  <c r="AX26" i="74" s="1"/>
  <c r="AW29" i="74"/>
  <c r="AX29" i="74" s="1"/>
  <c r="AW24" i="74"/>
  <c r="AX24" i="74" s="1"/>
  <c r="AW32" i="74"/>
  <c r="AX32" i="74" s="1"/>
  <c r="AW36" i="74"/>
  <c r="AX36" i="74" s="1"/>
  <c r="AW40" i="74"/>
  <c r="AX40" i="74" s="1"/>
  <c r="AW22" i="74"/>
  <c r="AX22" i="74" s="1"/>
  <c r="AW16" i="74"/>
  <c r="AX16" i="74" s="1"/>
  <c r="AW18" i="74"/>
  <c r="AX18" i="74" s="1"/>
  <c r="AW20" i="74"/>
  <c r="AX20" i="74" s="1"/>
  <c r="AW28" i="74"/>
  <c r="AX28" i="74" s="1"/>
  <c r="AW30" i="74"/>
  <c r="AX30" i="74" s="1"/>
  <c r="AW34" i="74"/>
  <c r="AX34" i="74" s="1"/>
  <c r="AW38" i="74"/>
  <c r="AX38" i="74" s="1"/>
  <c r="AW42" i="74"/>
  <c r="AX42" i="74" s="1"/>
  <c r="AW46" i="74"/>
  <c r="AX46" i="74" s="1"/>
  <c r="AW54" i="74"/>
  <c r="AX54" i="74" s="1"/>
  <c r="AW58" i="74"/>
  <c r="AX58" i="74" s="1"/>
  <c r="AW63" i="74"/>
  <c r="AX63" i="74" s="1"/>
  <c r="AW48" i="74"/>
  <c r="AX48" i="74" s="1"/>
  <c r="AX55" i="74"/>
  <c r="AW52" i="74"/>
  <c r="AX52" i="74" s="1"/>
  <c r="AW56" i="74"/>
  <c r="AX56" i="74" s="1"/>
  <c r="AW51" i="74"/>
  <c r="AX51" i="74" s="1"/>
  <c r="AW50" i="74"/>
  <c r="AX50" i="74" s="1"/>
  <c r="AW59" i="74"/>
  <c r="AX59" i="74" s="1"/>
  <c r="AW62" i="74"/>
  <c r="AX62" i="74" s="1"/>
  <c r="CB7" i="7"/>
  <c r="CB31" i="7"/>
  <c r="CB21" i="7"/>
  <c r="CB11" i="7"/>
  <c r="AL13" i="75"/>
  <c r="AK13" i="75"/>
  <c r="AM13" i="75" l="1"/>
  <c r="AH13" i="75"/>
  <c r="AG13" i="75"/>
  <c r="BD26" i="85"/>
  <c r="BC27" i="85"/>
  <c r="BI25" i="85"/>
  <c r="BH25" i="85"/>
  <c r="BG25" i="85"/>
  <c r="BF25" i="85"/>
  <c r="BG24" i="84"/>
  <c r="BF24" i="84"/>
  <c r="BI24" i="84"/>
  <c r="BH24" i="84"/>
  <c r="BC26" i="84"/>
  <c r="BD25" i="84"/>
  <c r="BH21" i="83"/>
  <c r="BI21" i="83"/>
  <c r="BG21" i="83"/>
  <c r="BF21" i="83"/>
  <c r="BD22" i="83"/>
  <c r="BC23" i="83"/>
  <c r="BG15" i="81"/>
  <c r="BI15" i="81"/>
  <c r="BH15" i="81"/>
  <c r="BF15" i="81"/>
  <c r="BC17" i="81"/>
  <c r="BD16" i="81"/>
  <c r="BH14" i="80"/>
  <c r="BG14" i="80"/>
  <c r="BF14" i="80"/>
  <c r="BI14" i="80"/>
  <c r="BD15" i="80"/>
  <c r="BC16" i="80"/>
  <c r="BC15" i="78"/>
  <c r="BD14" i="78"/>
  <c r="BG13" i="78"/>
  <c r="BI13" i="78"/>
  <c r="BH13" i="78"/>
  <c r="BF13" i="78"/>
  <c r="BI13" i="79"/>
  <c r="BG13" i="79"/>
  <c r="BH13" i="79"/>
  <c r="BF13" i="79"/>
  <c r="BC15" i="79"/>
  <c r="BD14" i="79"/>
  <c r="BD9" i="75"/>
  <c r="BH9" i="75" s="1"/>
  <c r="BI8" i="76"/>
  <c r="BF8" i="76"/>
  <c r="BH8" i="76"/>
  <c r="BG8" i="76"/>
  <c r="AA9" i="76"/>
  <c r="O14" i="76"/>
  <c r="P9" i="76" s="1"/>
  <c r="AA8" i="76"/>
  <c r="AA11" i="76"/>
  <c r="BI10" i="76"/>
  <c r="BH10" i="76"/>
  <c r="BF10" i="76"/>
  <c r="BG10" i="76"/>
  <c r="U14" i="76"/>
  <c r="V8" i="76"/>
  <c r="R14" i="76"/>
  <c r="S8" i="76" s="1"/>
  <c r="BI9" i="76"/>
  <c r="BH9" i="76"/>
  <c r="BG9" i="76"/>
  <c r="BF9" i="76"/>
  <c r="BI7" i="76"/>
  <c r="BH7" i="76"/>
  <c r="BF7" i="76"/>
  <c r="BG7" i="76"/>
  <c r="AA12" i="76"/>
  <c r="AA10" i="76"/>
  <c r="BD11" i="76"/>
  <c r="BC12" i="76"/>
  <c r="AA13" i="76"/>
  <c r="BD10" i="75"/>
  <c r="BC11" i="75"/>
  <c r="BD7" i="75"/>
  <c r="BD8" i="75"/>
  <c r="AY50" i="74"/>
  <c r="AY34" i="74"/>
  <c r="AY46" i="74"/>
  <c r="AY30" i="74"/>
  <c r="AY18" i="74"/>
  <c r="AY12" i="74"/>
  <c r="AY27" i="74"/>
  <c r="AY51" i="74"/>
  <c r="AY16" i="74"/>
  <c r="AY8" i="74"/>
  <c r="AY52" i="74"/>
  <c r="AY62" i="74"/>
  <c r="AY42" i="74"/>
  <c r="AY38" i="74"/>
  <c r="AY22" i="74"/>
  <c r="AY11" i="74"/>
  <c r="AY39" i="74"/>
  <c r="AY31" i="74"/>
  <c r="AY32" i="74"/>
  <c r="AY29" i="74"/>
  <c r="AY9" i="74"/>
  <c r="AY60" i="74"/>
  <c r="AY43" i="74"/>
  <c r="AY48" i="74"/>
  <c r="AY44" i="74"/>
  <c r="AY35" i="74"/>
  <c r="AY23" i="74"/>
  <c r="AY36" i="74"/>
  <c r="AY53" i="74"/>
  <c r="AY26" i="74"/>
  <c r="M8" i="74"/>
  <c r="AY17" i="74"/>
  <c r="AY21" i="74"/>
  <c r="AY61" i="74"/>
  <c r="AY10" i="74"/>
  <c r="AY19" i="74"/>
  <c r="AY13" i="74"/>
  <c r="M14" i="74"/>
  <c r="L5" i="74"/>
  <c r="AY54" i="74"/>
  <c r="AY63" i="74"/>
  <c r="AY56" i="74"/>
  <c r="AY59" i="74"/>
  <c r="AY41" i="74"/>
  <c r="AY33" i="74"/>
  <c r="AY20" i="74"/>
  <c r="AY24" i="74"/>
  <c r="AY15" i="74"/>
  <c r="BC9" i="74"/>
  <c r="C77" i="74"/>
  <c r="AY25" i="74"/>
  <c r="AY49" i="74"/>
  <c r="M11" i="74"/>
  <c r="AY45" i="74"/>
  <c r="M10" i="74"/>
  <c r="AY55" i="74"/>
  <c r="AY40" i="74"/>
  <c r="AY14" i="74"/>
  <c r="AY58" i="74"/>
  <c r="AY47" i="74"/>
  <c r="AY37" i="74"/>
  <c r="AY28" i="74"/>
  <c r="AY57" i="74"/>
  <c r="M12" i="74"/>
  <c r="AY7" i="74"/>
  <c r="Y14" i="74"/>
  <c r="BP62" i="5"/>
  <c r="BO62" i="5"/>
  <c r="BN62" i="5"/>
  <c r="BP61" i="5"/>
  <c r="BP63" i="5" s="1"/>
  <c r="BO61" i="5"/>
  <c r="BO63" i="5" s="1"/>
  <c r="BN61" i="5"/>
  <c r="BN63" i="5" s="1"/>
  <c r="BQ57" i="5"/>
  <c r="BP57" i="5"/>
  <c r="BO57" i="5"/>
  <c r="BN57" i="5"/>
  <c r="BQ56" i="5"/>
  <c r="BQ58" i="5" s="1"/>
  <c r="BP56" i="5"/>
  <c r="BO56" i="5"/>
  <c r="BN56" i="5"/>
  <c r="BQ47" i="5"/>
  <c r="BP47" i="5"/>
  <c r="BO47" i="5"/>
  <c r="BN47" i="5"/>
  <c r="BQ46" i="5"/>
  <c r="BQ52" i="5" s="1"/>
  <c r="S13" i="9" s="1"/>
  <c r="BP46" i="5"/>
  <c r="BP52" i="5" s="1"/>
  <c r="BO46" i="5"/>
  <c r="BO52" i="5" s="1"/>
  <c r="BN46" i="5"/>
  <c r="BN52" i="5" s="1"/>
  <c r="BQ45" i="5"/>
  <c r="BP45" i="5"/>
  <c r="BO45" i="5"/>
  <c r="BN45" i="5"/>
  <c r="BQ44" i="5"/>
  <c r="BQ51" i="5" s="1"/>
  <c r="S12" i="9" s="1"/>
  <c r="BP44" i="5"/>
  <c r="BP51" i="5" s="1"/>
  <c r="BP53" i="5" s="1"/>
  <c r="BO44" i="5"/>
  <c r="BO51" i="5" s="1"/>
  <c r="BO53" i="5" s="1"/>
  <c r="BN44" i="5"/>
  <c r="BN51" i="5" s="1"/>
  <c r="BN53" i="5" s="1"/>
  <c r="BQ43" i="5"/>
  <c r="BP43" i="5"/>
  <c r="BO43" i="5"/>
  <c r="BN43" i="5"/>
  <c r="BQ42" i="5"/>
  <c r="BQ50" i="5" s="1"/>
  <c r="S11" i="9" s="1"/>
  <c r="BP42" i="5"/>
  <c r="BP50" i="5" s="1"/>
  <c r="BO42" i="5"/>
  <c r="BO50" i="5" s="1"/>
  <c r="BN42" i="5"/>
  <c r="BN50" i="5" s="1"/>
  <c r="BQ40" i="5"/>
  <c r="BP40" i="5"/>
  <c r="BO40" i="5"/>
  <c r="BN40" i="5"/>
  <c r="AL22" i="75"/>
  <c r="E40" i="75"/>
  <c r="AK8" i="75"/>
  <c r="G11" i="74"/>
  <c r="AJ34" i="74"/>
  <c r="AL19" i="75"/>
  <c r="AJ33" i="74"/>
  <c r="AJ31" i="74"/>
  <c r="AK12" i="75"/>
  <c r="E32" i="75"/>
  <c r="AK34" i="75"/>
  <c r="AJ12" i="74"/>
  <c r="E34" i="75"/>
  <c r="AJ66" i="74"/>
  <c r="G9" i="74"/>
  <c r="E37" i="75"/>
  <c r="G49" i="74"/>
  <c r="AK42" i="75"/>
  <c r="AJ47" i="74"/>
  <c r="AJ26" i="74"/>
  <c r="AK38" i="75"/>
  <c r="G14" i="74"/>
  <c r="E29" i="75"/>
  <c r="AJ53" i="74"/>
  <c r="AK48" i="75"/>
  <c r="AJ45" i="74"/>
  <c r="E61" i="75"/>
  <c r="AL43" i="75"/>
  <c r="AL23" i="75"/>
  <c r="AK52" i="75"/>
  <c r="AK7" i="75"/>
  <c r="E18" i="75"/>
  <c r="AJ49" i="74"/>
  <c r="E25" i="75"/>
  <c r="G40" i="74"/>
  <c r="G30" i="74"/>
  <c r="G38" i="74"/>
  <c r="AJ21" i="74"/>
  <c r="G23" i="74"/>
  <c r="G21" i="74"/>
  <c r="AK24" i="75"/>
  <c r="AL33" i="75"/>
  <c r="AK61" i="75"/>
  <c r="E14" i="75"/>
  <c r="AK21" i="75"/>
  <c r="AL31" i="75"/>
  <c r="AJ65" i="74"/>
  <c r="G18" i="74"/>
  <c r="G39" i="74"/>
  <c r="AK15" i="75"/>
  <c r="E49" i="75"/>
  <c r="G20" i="74"/>
  <c r="AL17" i="75"/>
  <c r="E47" i="75"/>
  <c r="AJ15" i="74"/>
  <c r="AL21" i="75"/>
  <c r="E22" i="75"/>
  <c r="AK29" i="75"/>
  <c r="E46" i="75"/>
  <c r="E51" i="75"/>
  <c r="AJ62" i="74"/>
  <c r="AL8" i="75"/>
  <c r="E38" i="75"/>
  <c r="G27" i="74"/>
  <c r="AK44" i="75"/>
  <c r="AK10" i="75"/>
  <c r="AJ23" i="74"/>
  <c r="AJ46" i="74"/>
  <c r="E8" i="75"/>
  <c r="AJ64" i="74"/>
  <c r="G52" i="74"/>
  <c r="AJ43" i="74"/>
  <c r="E52" i="75"/>
  <c r="AL45" i="75"/>
  <c r="AJ61" i="74"/>
  <c r="AJ58" i="74"/>
  <c r="AJ37" i="74"/>
  <c r="AJ19" i="74"/>
  <c r="AJ10" i="74"/>
  <c r="AL11" i="75"/>
  <c r="AL41" i="75"/>
  <c r="AJ29" i="74"/>
  <c r="AK22" i="75"/>
  <c r="AJ54" i="74"/>
  <c r="AJ63" i="74"/>
  <c r="G33" i="74"/>
  <c r="E36" i="75"/>
  <c r="AL12" i="75"/>
  <c r="AJ30" i="74"/>
  <c r="AL61" i="75"/>
  <c r="G50" i="74"/>
  <c r="AL34" i="75"/>
  <c r="AK49" i="75"/>
  <c r="AK14" i="75"/>
  <c r="AJ39" i="74"/>
  <c r="AJ7" i="74"/>
  <c r="AL42" i="75"/>
  <c r="E12" i="75"/>
  <c r="AJ16" i="74"/>
  <c r="AJ36" i="74"/>
  <c r="AL36" i="75"/>
  <c r="AK31" i="75"/>
  <c r="G45" i="74"/>
  <c r="E16" i="75"/>
  <c r="AJ44" i="74"/>
  <c r="AL9" i="75"/>
  <c r="G43" i="74"/>
  <c r="AJ14" i="74"/>
  <c r="E28" i="75"/>
  <c r="G34" i="74"/>
  <c r="G16" i="74"/>
  <c r="G29" i="74"/>
  <c r="E48" i="75"/>
  <c r="G8" i="74"/>
  <c r="G12" i="74"/>
  <c r="E43" i="75"/>
  <c r="AL48" i="75"/>
  <c r="AK11" i="75"/>
  <c r="G19" i="74"/>
  <c r="AL52" i="75"/>
  <c r="AJ9" i="74"/>
  <c r="AK19" i="75"/>
  <c r="E17" i="75"/>
  <c r="G35" i="74"/>
  <c r="AK46" i="75"/>
  <c r="E45" i="75"/>
  <c r="E44" i="75"/>
  <c r="G15" i="74"/>
  <c r="AJ51" i="74"/>
  <c r="AL35" i="75"/>
  <c r="AK16" i="75"/>
  <c r="AJ55" i="74"/>
  <c r="AL50" i="75"/>
  <c r="AL7" i="75"/>
  <c r="AK26" i="75"/>
  <c r="AJ52" i="74"/>
  <c r="AJ50" i="74"/>
  <c r="AJ8" i="74"/>
  <c r="AJ32" i="74"/>
  <c r="AK9" i="75"/>
  <c r="AL10" i="75"/>
  <c r="AL27" i="75"/>
  <c r="AL14" i="75"/>
  <c r="AL49" i="75"/>
  <c r="E27" i="75"/>
  <c r="AL28" i="75"/>
  <c r="AJ41" i="74"/>
  <c r="G25" i="74"/>
  <c r="AL47" i="75"/>
  <c r="AK30" i="75"/>
  <c r="G22" i="74"/>
  <c r="G24" i="74"/>
  <c r="AK32" i="75"/>
  <c r="G46" i="74"/>
  <c r="AK45" i="75"/>
  <c r="AJ13" i="74"/>
  <c r="G47" i="74"/>
  <c r="E31" i="75"/>
  <c r="E39" i="75"/>
  <c r="AJ40" i="74"/>
  <c r="G48" i="74"/>
  <c r="AL51" i="75"/>
  <c r="AK27" i="75"/>
  <c r="E9" i="75"/>
  <c r="G26" i="74"/>
  <c r="AK17" i="75"/>
  <c r="AJ42" i="74"/>
  <c r="AL30" i="75"/>
  <c r="AJ38" i="74"/>
  <c r="AJ25" i="74"/>
  <c r="AK47" i="75"/>
  <c r="AK37" i="75"/>
  <c r="AJ11" i="74"/>
  <c r="AL40" i="75"/>
  <c r="G36" i="74"/>
  <c r="AJ20" i="74"/>
  <c r="G13" i="74"/>
  <c r="AK39" i="75"/>
  <c r="AL37" i="75"/>
  <c r="AJ24" i="74"/>
  <c r="G61" i="74"/>
  <c r="AJ28" i="74"/>
  <c r="E10" i="75"/>
  <c r="AJ60" i="74"/>
  <c r="AJ59" i="74"/>
  <c r="E24" i="75"/>
  <c r="G37" i="74"/>
  <c r="AJ56" i="74"/>
  <c r="AJ57" i="74"/>
  <c r="AJ18" i="74"/>
  <c r="E7" i="75"/>
  <c r="AL26" i="75"/>
  <c r="AL44" i="75"/>
  <c r="AL46" i="75"/>
  <c r="AL32" i="75"/>
  <c r="AK28" i="75"/>
  <c r="AK43" i="75"/>
  <c r="AK33" i="75"/>
  <c r="E41" i="75"/>
  <c r="E35" i="75"/>
  <c r="AL38" i="75"/>
  <c r="G44" i="74"/>
  <c r="AJ35" i="74"/>
  <c r="AK25" i="75"/>
  <c r="AL29" i="75"/>
  <c r="E50" i="75"/>
  <c r="E26" i="75"/>
  <c r="G28" i="74"/>
  <c r="G32" i="74"/>
  <c r="E11" i="75"/>
  <c r="AJ67" i="74"/>
  <c r="AL24" i="75"/>
  <c r="AK23" i="75"/>
  <c r="AK36" i="75"/>
  <c r="E13" i="75"/>
  <c r="G51" i="74"/>
  <c r="G42" i="74"/>
  <c r="AL25" i="75"/>
  <c r="AK35" i="75"/>
  <c r="AJ22" i="74"/>
  <c r="G31" i="74"/>
  <c r="AL39" i="75"/>
  <c r="AK40" i="75"/>
  <c r="G10" i="74"/>
  <c r="AJ27" i="74"/>
  <c r="E30" i="75"/>
  <c r="E33" i="75"/>
  <c r="AK41" i="75"/>
  <c r="AL15" i="75"/>
  <c r="AK50" i="75"/>
  <c r="E23" i="75"/>
  <c r="G17" i="74"/>
  <c r="AK51" i="75"/>
  <c r="G41" i="74"/>
  <c r="AJ48" i="74"/>
  <c r="AL16" i="75"/>
  <c r="E42" i="75"/>
  <c r="E7" i="74"/>
  <c r="AJ17" i="74"/>
  <c r="E19" i="75"/>
  <c r="E20" i="75"/>
  <c r="E21" i="75"/>
  <c r="BA7" i="7"/>
  <c r="BO58" i="5" l="1"/>
  <c r="BP58" i="5"/>
  <c r="BC28" i="85"/>
  <c r="BD27" i="85"/>
  <c r="BF26" i="85"/>
  <c r="BI26" i="85"/>
  <c r="BH26" i="85"/>
  <c r="BG26" i="85"/>
  <c r="BH25" i="84"/>
  <c r="BG25" i="84"/>
  <c r="BF25" i="84"/>
  <c r="BI25" i="84"/>
  <c r="BD26" i="84"/>
  <c r="BC27" i="84"/>
  <c r="BG22" i="83"/>
  <c r="BH22" i="83"/>
  <c r="BI22" i="83"/>
  <c r="BF22" i="83"/>
  <c r="BD23" i="83"/>
  <c r="BC24" i="83"/>
  <c r="BH16" i="81"/>
  <c r="BG16" i="81"/>
  <c r="BF16" i="81"/>
  <c r="BI16" i="81"/>
  <c r="BD17" i="81"/>
  <c r="BC18" i="81"/>
  <c r="BI9" i="75"/>
  <c r="BF9" i="75"/>
  <c r="BG9" i="75"/>
  <c r="BC17" i="80"/>
  <c r="BD16" i="80"/>
  <c r="BI15" i="80"/>
  <c r="BH15" i="80"/>
  <c r="BG15" i="80"/>
  <c r="BF15" i="80"/>
  <c r="AM38" i="75"/>
  <c r="AM47" i="75"/>
  <c r="AH8" i="75"/>
  <c r="AG8" i="75"/>
  <c r="AM12" i="75"/>
  <c r="AM39" i="75"/>
  <c r="AH34" i="75"/>
  <c r="AG34" i="75"/>
  <c r="AK54" i="74"/>
  <c r="AM54" i="74" s="1"/>
  <c r="AL54" i="74"/>
  <c r="AK58" i="74"/>
  <c r="AM58" i="74" s="1"/>
  <c r="AL58" i="74"/>
  <c r="AG49" i="75"/>
  <c r="AH49" i="75"/>
  <c r="AM46" i="75"/>
  <c r="AL67" i="74"/>
  <c r="AK67" i="74"/>
  <c r="AM67" i="74" s="1"/>
  <c r="U11" i="75"/>
  <c r="V11" i="75" s="1"/>
  <c r="O16" i="75" a="1"/>
  <c r="O16" i="75" s="1"/>
  <c r="U13" i="75"/>
  <c r="V13" i="75" s="1"/>
  <c r="O13" i="75"/>
  <c r="P13" i="75" s="1"/>
  <c r="U9" i="75"/>
  <c r="V9" i="75" s="1"/>
  <c r="U16" i="75" a="1"/>
  <c r="U16" i="75" s="1"/>
  <c r="O10" i="75"/>
  <c r="U8" i="75"/>
  <c r="V8" i="75" s="1"/>
  <c r="O9" i="75"/>
  <c r="O12" i="75"/>
  <c r="O8" i="75"/>
  <c r="R11" i="75"/>
  <c r="U12" i="75"/>
  <c r="V12" i="75" s="1"/>
  <c r="R13" i="75"/>
  <c r="S13" i="75" s="1"/>
  <c r="R12" i="75"/>
  <c r="R16" i="75" a="1"/>
  <c r="R16" i="75" s="1"/>
  <c r="R10" i="75"/>
  <c r="R8" i="75"/>
  <c r="O11" i="75"/>
  <c r="U10" i="75"/>
  <c r="V10" i="75" s="1"/>
  <c r="R9" i="75"/>
  <c r="AM48" i="75"/>
  <c r="AG15" i="75"/>
  <c r="AH15" i="75"/>
  <c r="AH61" i="75"/>
  <c r="AG61" i="75"/>
  <c r="AM30" i="75"/>
  <c r="AH35" i="75"/>
  <c r="AG35" i="75"/>
  <c r="AM24" i="75"/>
  <c r="AH10" i="75"/>
  <c r="AG10" i="75"/>
  <c r="AM61" i="75"/>
  <c r="AM51" i="75"/>
  <c r="AH42" i="75"/>
  <c r="AG42" i="75"/>
  <c r="AM35" i="75"/>
  <c r="AG40" i="75"/>
  <c r="AH40" i="75"/>
  <c r="AG48" i="75"/>
  <c r="AH48" i="75"/>
  <c r="AH47" i="75"/>
  <c r="AG47" i="75"/>
  <c r="AG41" i="75"/>
  <c r="AH41" i="75"/>
  <c r="AG44" i="75"/>
  <c r="AH44" i="75"/>
  <c r="AM45" i="75"/>
  <c r="AM44" i="75"/>
  <c r="AG19" i="75"/>
  <c r="AH19" i="75"/>
  <c r="AM41" i="75"/>
  <c r="AL63" i="74"/>
  <c r="AK63" i="74"/>
  <c r="AM63" i="74" s="1"/>
  <c r="AH11" i="75"/>
  <c r="AG11" i="75"/>
  <c r="AM42" i="75"/>
  <c r="AG31" i="75"/>
  <c r="AH31" i="75"/>
  <c r="AH28" i="75"/>
  <c r="AG28" i="75"/>
  <c r="AM11" i="75"/>
  <c r="AL60" i="74"/>
  <c r="AK60" i="74"/>
  <c r="AM60" i="74" s="1"/>
  <c r="AG51" i="75"/>
  <c r="AH51" i="75"/>
  <c r="AM36" i="75"/>
  <c r="AM43" i="75"/>
  <c r="AG43" i="75"/>
  <c r="AH43" i="75"/>
  <c r="AH7" i="75"/>
  <c r="AG7" i="75"/>
  <c r="AM22" i="75"/>
  <c r="AM14" i="75"/>
  <c r="AM21" i="75"/>
  <c r="AG27" i="75"/>
  <c r="AH27" i="75"/>
  <c r="AM10" i="75"/>
  <c r="AG52" i="75"/>
  <c r="AH52" i="75"/>
  <c r="AM29" i="75"/>
  <c r="AM37" i="75"/>
  <c r="AL53" i="74"/>
  <c r="AK53" i="74"/>
  <c r="AM53" i="74" s="1"/>
  <c r="AH24" i="75"/>
  <c r="AG24" i="75"/>
  <c r="AM27" i="75"/>
  <c r="AH9" i="75"/>
  <c r="AG9" i="75"/>
  <c r="AH26" i="75"/>
  <c r="AG26" i="75"/>
  <c r="AG37" i="75"/>
  <c r="AH37" i="75"/>
  <c r="AM7" i="75"/>
  <c r="AM40" i="75"/>
  <c r="AL59" i="74"/>
  <c r="AK59" i="74"/>
  <c r="AM59" i="74" s="1"/>
  <c r="AH14" i="75"/>
  <c r="AG14" i="75"/>
  <c r="AM23" i="75"/>
  <c r="AG12" i="75"/>
  <c r="AH12" i="75"/>
  <c r="AM19" i="75"/>
  <c r="AH21" i="75"/>
  <c r="AG21" i="75"/>
  <c r="AG22" i="75"/>
  <c r="AH22" i="75"/>
  <c r="AM52" i="75"/>
  <c r="AM32" i="75"/>
  <c r="AL64" i="74"/>
  <c r="AK64" i="74"/>
  <c r="AM64" i="74" s="1"/>
  <c r="AG16" i="75"/>
  <c r="AH16" i="75"/>
  <c r="AM15" i="75"/>
  <c r="AM9" i="75"/>
  <c r="AL57" i="74"/>
  <c r="AK57" i="74"/>
  <c r="AM57" i="74" s="1"/>
  <c r="AM25" i="75"/>
  <c r="AH36" i="75"/>
  <c r="AG36" i="75"/>
  <c r="AL65" i="74"/>
  <c r="AK65" i="74"/>
  <c r="AM65" i="74" s="1"/>
  <c r="AM16" i="75"/>
  <c r="AK62" i="74"/>
  <c r="AM62" i="74" s="1"/>
  <c r="AL62" i="74"/>
  <c r="AH30" i="75"/>
  <c r="AG30" i="75"/>
  <c r="AK55" i="74"/>
  <c r="AM55" i="74" s="1"/>
  <c r="AL55" i="74"/>
  <c r="AM34" i="75"/>
  <c r="AK56" i="74"/>
  <c r="AM56" i="74" s="1"/>
  <c r="AL56" i="74"/>
  <c r="AH38" i="75"/>
  <c r="AG38" i="75"/>
  <c r="AH46" i="75"/>
  <c r="AG46" i="75"/>
  <c r="AM26" i="75"/>
  <c r="AG32" i="75"/>
  <c r="AH32" i="75"/>
  <c r="AM8" i="75"/>
  <c r="AL66" i="74"/>
  <c r="AK66" i="74"/>
  <c r="AM66" i="74" s="1"/>
  <c r="AM49" i="75"/>
  <c r="AM31" i="75"/>
  <c r="AH23" i="75"/>
  <c r="AG23" i="75"/>
  <c r="AH39" i="75"/>
  <c r="AG39" i="75"/>
  <c r="AH25" i="75"/>
  <c r="AG25" i="75"/>
  <c r="AM50" i="75"/>
  <c r="AM28" i="75"/>
  <c r="AM17" i="75"/>
  <c r="AG50" i="75"/>
  <c r="AH50" i="75"/>
  <c r="AH33" i="75"/>
  <c r="AG33" i="75"/>
  <c r="AM33" i="75"/>
  <c r="AG17" i="75"/>
  <c r="AH17" i="75"/>
  <c r="AG45" i="75"/>
  <c r="AH45" i="75"/>
  <c r="AH29" i="75"/>
  <c r="AG29" i="75"/>
  <c r="BC16" i="78"/>
  <c r="BD15" i="78"/>
  <c r="BF14" i="78"/>
  <c r="BH14" i="78"/>
  <c r="BI14" i="78"/>
  <c r="BG14" i="78"/>
  <c r="BH14" i="79"/>
  <c r="BF14" i="79"/>
  <c r="BI14" i="79"/>
  <c r="BG14" i="79"/>
  <c r="BD15" i="79"/>
  <c r="BC16" i="79"/>
  <c r="S14" i="9"/>
  <c r="P12" i="76"/>
  <c r="P11" i="76"/>
  <c r="P13" i="76"/>
  <c r="P10" i="76"/>
  <c r="P8" i="76"/>
  <c r="AA14" i="76"/>
  <c r="S14" i="76"/>
  <c r="R5" i="76"/>
  <c r="S11" i="76"/>
  <c r="BD12" i="76"/>
  <c r="BC13" i="76"/>
  <c r="S10" i="76"/>
  <c r="O5" i="76"/>
  <c r="P14" i="76"/>
  <c r="S12" i="76"/>
  <c r="BI11" i="76"/>
  <c r="BG11" i="76"/>
  <c r="BH11" i="76"/>
  <c r="BF11" i="76"/>
  <c r="U5" i="76"/>
  <c r="V14" i="76"/>
  <c r="S9" i="76"/>
  <c r="BG8" i="75"/>
  <c r="BF8" i="75"/>
  <c r="BI8" i="75"/>
  <c r="BH8" i="75"/>
  <c r="BG10" i="75"/>
  <c r="BF10" i="75"/>
  <c r="BI10" i="75"/>
  <c r="BH10" i="75"/>
  <c r="BG7" i="75"/>
  <c r="BF7" i="75"/>
  <c r="BI7" i="75"/>
  <c r="BH7" i="75"/>
  <c r="BC12" i="75"/>
  <c r="BD11" i="75"/>
  <c r="BD8" i="74"/>
  <c r="BF8" i="74" s="1"/>
  <c r="BD7" i="74"/>
  <c r="BD9" i="74"/>
  <c r="BC10" i="74"/>
  <c r="BQ53" i="5"/>
  <c r="BN58" i="5"/>
  <c r="BQ61" i="5"/>
  <c r="S11" i="10" s="1"/>
  <c r="BQ62" i="5"/>
  <c r="S12" i="10" s="1"/>
  <c r="C68" i="73"/>
  <c r="B68" i="73" s="1"/>
  <c r="AH67" i="73"/>
  <c r="AG67" i="73"/>
  <c r="AF67" i="73"/>
  <c r="AH66" i="73"/>
  <c r="AG66" i="73"/>
  <c r="AF66" i="73"/>
  <c r="AH65" i="73"/>
  <c r="AG65" i="73"/>
  <c r="AF65" i="73"/>
  <c r="AH64" i="73"/>
  <c r="AG64" i="73"/>
  <c r="AF64" i="73"/>
  <c r="AV63" i="73"/>
  <c r="AH63" i="73"/>
  <c r="AG63" i="73"/>
  <c r="AF63" i="73"/>
  <c r="AV62" i="73"/>
  <c r="AH62" i="73"/>
  <c r="AG62" i="73"/>
  <c r="AF62" i="73"/>
  <c r="G62" i="73"/>
  <c r="AV61" i="73"/>
  <c r="AV60" i="73"/>
  <c r="AH60" i="73"/>
  <c r="AG60" i="73"/>
  <c r="AF60" i="73"/>
  <c r="AF61" i="73" s="1"/>
  <c r="G60" i="73"/>
  <c r="E60" i="73" s="1"/>
  <c r="AV59" i="73"/>
  <c r="AH59" i="73"/>
  <c r="AG59" i="73"/>
  <c r="AF59" i="73"/>
  <c r="G59" i="73"/>
  <c r="E59" i="73" s="1"/>
  <c r="AV58" i="73"/>
  <c r="AH58" i="73"/>
  <c r="AG58" i="73"/>
  <c r="AF58" i="73"/>
  <c r="G58" i="73"/>
  <c r="AV57" i="73"/>
  <c r="AH57" i="73"/>
  <c r="AG57" i="73"/>
  <c r="AF57" i="73"/>
  <c r="G57" i="73"/>
  <c r="AV56" i="73"/>
  <c r="AH56" i="73"/>
  <c r="AG56" i="73"/>
  <c r="AF56" i="73"/>
  <c r="G56" i="73"/>
  <c r="AV55" i="73"/>
  <c r="AH55" i="73"/>
  <c r="AG55" i="73"/>
  <c r="AF55" i="73"/>
  <c r="G55" i="73"/>
  <c r="AV54" i="73"/>
  <c r="AH54" i="73"/>
  <c r="AG54" i="73"/>
  <c r="AF54" i="73"/>
  <c r="G54" i="73"/>
  <c r="AV53" i="73"/>
  <c r="AV52" i="73"/>
  <c r="AV51" i="73"/>
  <c r="AV50" i="73"/>
  <c r="AV49" i="73"/>
  <c r="AV48" i="73"/>
  <c r="AV47" i="73"/>
  <c r="AV46" i="73"/>
  <c r="AV45" i="73"/>
  <c r="AV44" i="73"/>
  <c r="AV43" i="73"/>
  <c r="AV42" i="73"/>
  <c r="AV41" i="73"/>
  <c r="AV40" i="73"/>
  <c r="AV39" i="73"/>
  <c r="AV38" i="73"/>
  <c r="AV37" i="73"/>
  <c r="AV36" i="73"/>
  <c r="AV35" i="73"/>
  <c r="AV34" i="73"/>
  <c r="AV33" i="73"/>
  <c r="AV32" i="73"/>
  <c r="AV31" i="73"/>
  <c r="AV30" i="73"/>
  <c r="AV29" i="73"/>
  <c r="AV28" i="73"/>
  <c r="AV27" i="73"/>
  <c r="AV26" i="73"/>
  <c r="AV25" i="73"/>
  <c r="AV24" i="73"/>
  <c r="AV23" i="73"/>
  <c r="AV22" i="73"/>
  <c r="AV21" i="73"/>
  <c r="AV20" i="73"/>
  <c r="AV19" i="73"/>
  <c r="AV18" i="73"/>
  <c r="AV17" i="73"/>
  <c r="AV16" i="73"/>
  <c r="L16" i="73" a="1"/>
  <c r="L16" i="73" s="1"/>
  <c r="AV15" i="73"/>
  <c r="AV14" i="73"/>
  <c r="AV13" i="73"/>
  <c r="L13" i="73"/>
  <c r="M13" i="73" s="1"/>
  <c r="AV12" i="73"/>
  <c r="L12" i="73"/>
  <c r="AV11" i="73"/>
  <c r="L11" i="73"/>
  <c r="AV10" i="73"/>
  <c r="L10" i="73"/>
  <c r="AV9" i="73"/>
  <c r="L9" i="73"/>
  <c r="AV8" i="73"/>
  <c r="L8" i="73"/>
  <c r="BC7" i="73"/>
  <c r="BC8" i="73" s="1"/>
  <c r="AV7" i="73"/>
  <c r="AF7" i="73"/>
  <c r="AF8" i="73" s="1"/>
  <c r="AF9" i="73" s="1"/>
  <c r="AF10" i="73" s="1"/>
  <c r="AF11" i="73" s="1"/>
  <c r="AF12" i="73" s="1"/>
  <c r="AF13" i="73" s="1"/>
  <c r="AF14" i="73" s="1"/>
  <c r="AF15" i="73" s="1"/>
  <c r="AF16" i="73" s="1"/>
  <c r="AF17" i="73" s="1"/>
  <c r="AF18" i="73" s="1"/>
  <c r="AF19" i="73" s="1"/>
  <c r="AF20" i="73" s="1"/>
  <c r="AF21" i="73" s="1"/>
  <c r="AF22" i="73" s="1"/>
  <c r="AF23" i="73" s="1"/>
  <c r="AF24" i="73" s="1"/>
  <c r="AF25" i="73" s="1"/>
  <c r="AF26" i="73" s="1"/>
  <c r="AF27" i="73" s="1"/>
  <c r="AF28" i="73" s="1"/>
  <c r="AF29" i="73" s="1"/>
  <c r="AF30" i="73" s="1"/>
  <c r="AF31" i="73" s="1"/>
  <c r="AF32" i="73" s="1"/>
  <c r="AF33" i="73" s="1"/>
  <c r="AF34" i="73" s="1"/>
  <c r="AF35" i="73" s="1"/>
  <c r="AF36" i="73" s="1"/>
  <c r="AF37" i="73" s="1"/>
  <c r="AF38" i="73" s="1"/>
  <c r="AF39" i="73" s="1"/>
  <c r="AF40" i="73" s="1"/>
  <c r="AF41" i="73" s="1"/>
  <c r="AF42" i="73" s="1"/>
  <c r="AF43" i="73" s="1"/>
  <c r="AF44" i="73" s="1"/>
  <c r="AF45" i="73" s="1"/>
  <c r="AF46" i="73" s="1"/>
  <c r="AF47" i="73" s="1"/>
  <c r="AF48" i="73" s="1"/>
  <c r="AF49" i="73" s="1"/>
  <c r="AF50" i="73" s="1"/>
  <c r="AF51" i="73" s="1"/>
  <c r="AF52" i="73" s="1"/>
  <c r="AF53" i="73" s="1"/>
  <c r="AL4" i="73"/>
  <c r="AL2" i="73" s="1"/>
  <c r="AK4" i="73"/>
  <c r="AK2" i="73" s="1"/>
  <c r="AJ4" i="73"/>
  <c r="AJ2" i="73" s="1"/>
  <c r="G3" i="73"/>
  <c r="E2" i="73"/>
  <c r="E3" i="73" s="1"/>
  <c r="A1" i="73"/>
  <c r="AK51" i="74"/>
  <c r="G30" i="73"/>
  <c r="AL23" i="74"/>
  <c r="AK18" i="74"/>
  <c r="E41" i="74"/>
  <c r="E43" i="74"/>
  <c r="AL33" i="74"/>
  <c r="E35" i="74"/>
  <c r="E29" i="74"/>
  <c r="AK12" i="74"/>
  <c r="AL32" i="74"/>
  <c r="AK15" i="74"/>
  <c r="AL36" i="74"/>
  <c r="E10" i="74"/>
  <c r="AL35" i="74"/>
  <c r="E61" i="74"/>
  <c r="AL37" i="74"/>
  <c r="AL42" i="74"/>
  <c r="AK36" i="74"/>
  <c r="AL21" i="74"/>
  <c r="E20" i="74"/>
  <c r="E25" i="74"/>
  <c r="E23" i="74"/>
  <c r="AL40" i="74"/>
  <c r="AL14" i="74"/>
  <c r="AL34" i="74"/>
  <c r="E39" i="74"/>
  <c r="AK19" i="74"/>
  <c r="AL43" i="74"/>
  <c r="E45" i="74"/>
  <c r="AL7" i="74"/>
  <c r="AK21" i="74"/>
  <c r="E19" i="74"/>
  <c r="AK25" i="74"/>
  <c r="AK22" i="74"/>
  <c r="E40" i="74"/>
  <c r="AK13" i="74"/>
  <c r="AL8" i="74"/>
  <c r="E8" i="74"/>
  <c r="E21" i="74"/>
  <c r="AL15" i="74"/>
  <c r="E14" i="74"/>
  <c r="AK26" i="74"/>
  <c r="E31" i="74"/>
  <c r="AK20" i="74"/>
  <c r="AK35" i="74"/>
  <c r="E28" i="74"/>
  <c r="AL51" i="74"/>
  <c r="E38" i="74"/>
  <c r="G51" i="73"/>
  <c r="E37" i="74"/>
  <c r="E44" i="74"/>
  <c r="E15" i="74"/>
  <c r="AK23" i="74"/>
  <c r="AK38" i="74"/>
  <c r="AK61" i="74"/>
  <c r="AK39" i="74"/>
  <c r="AK49" i="74"/>
  <c r="AL9" i="74"/>
  <c r="AK27" i="74"/>
  <c r="AL38" i="74"/>
  <c r="AL18" i="74"/>
  <c r="AL41" i="74"/>
  <c r="AL17" i="74"/>
  <c r="AK46" i="74"/>
  <c r="AK14" i="74"/>
  <c r="E36" i="74"/>
  <c r="E42" i="74"/>
  <c r="E49" i="74"/>
  <c r="AL22" i="74"/>
  <c r="AK40" i="74"/>
  <c r="AL39" i="74"/>
  <c r="AL11" i="74"/>
  <c r="E30" i="74"/>
  <c r="E50" i="74"/>
  <c r="AK31" i="74"/>
  <c r="E9" i="74"/>
  <c r="AL13" i="74"/>
  <c r="AK43" i="74"/>
  <c r="AL52" i="74"/>
  <c r="E47" i="74"/>
  <c r="AL48" i="74"/>
  <c r="E34" i="74"/>
  <c r="AK48" i="74"/>
  <c r="E24" i="74"/>
  <c r="AK9" i="74"/>
  <c r="AK30" i="74"/>
  <c r="AK8" i="74"/>
  <c r="AK17" i="74"/>
  <c r="E17" i="74"/>
  <c r="AK47" i="74"/>
  <c r="AK50" i="74"/>
  <c r="AK16" i="74"/>
  <c r="AL50" i="74"/>
  <c r="AK41" i="74"/>
  <c r="AK37" i="74"/>
  <c r="AK28" i="74"/>
  <c r="AL29" i="74"/>
  <c r="AK44" i="74"/>
  <c r="E46" i="74"/>
  <c r="E22" i="74"/>
  <c r="E51" i="74"/>
  <c r="AL46" i="74"/>
  <c r="AL47" i="74"/>
  <c r="AL12" i="74"/>
  <c r="AL20" i="74"/>
  <c r="AL30" i="74"/>
  <c r="AL19" i="74"/>
  <c r="AK10" i="74"/>
  <c r="AL31" i="74"/>
  <c r="AK42" i="74"/>
  <c r="AL27" i="74"/>
  <c r="AL26" i="74"/>
  <c r="E48" i="74"/>
  <c r="E11" i="74"/>
  <c r="E13" i="74"/>
  <c r="E26" i="74"/>
  <c r="AK7" i="74"/>
  <c r="AL44" i="74"/>
  <c r="E16" i="74"/>
  <c r="AK34" i="74"/>
  <c r="G26" i="73"/>
  <c r="AL25" i="74"/>
  <c r="E27" i="74"/>
  <c r="AL28" i="74"/>
  <c r="AL45" i="74"/>
  <c r="E18" i="74"/>
  <c r="E32" i="74"/>
  <c r="E52" i="74"/>
  <c r="E33" i="74"/>
  <c r="AK45" i="74"/>
  <c r="AL61" i="74"/>
  <c r="E12" i="74"/>
  <c r="AL24" i="74"/>
  <c r="AL16" i="74"/>
  <c r="AK32" i="74"/>
  <c r="AK52" i="74"/>
  <c r="AK29" i="74"/>
  <c r="AK33" i="74"/>
  <c r="AL10" i="74"/>
  <c r="AK24" i="74"/>
  <c r="AL49" i="74"/>
  <c r="AK11" i="74"/>
  <c r="E6" i="73"/>
  <c r="BA11" i="7"/>
  <c r="BG27" i="85" l="1"/>
  <c r="BF27" i="85"/>
  <c r="BI27" i="85"/>
  <c r="BH27" i="85"/>
  <c r="BC29" i="85"/>
  <c r="BD28" i="85"/>
  <c r="BD27" i="84"/>
  <c r="BC28" i="84"/>
  <c r="BI26" i="84"/>
  <c r="BH26" i="84"/>
  <c r="BG26" i="84"/>
  <c r="BF26" i="84"/>
  <c r="BF23" i="83"/>
  <c r="BG23" i="83"/>
  <c r="BH23" i="83"/>
  <c r="BI23" i="83"/>
  <c r="BC25" i="83"/>
  <c r="BD24" i="83"/>
  <c r="BC19" i="81"/>
  <c r="BD18" i="81"/>
  <c r="BI17" i="81"/>
  <c r="BH17" i="81"/>
  <c r="BG17" i="81"/>
  <c r="BF17" i="81"/>
  <c r="AA9" i="75"/>
  <c r="R14" i="75"/>
  <c r="S9" i="75" s="1"/>
  <c r="O14" i="75"/>
  <c r="P14" i="75" s="1"/>
  <c r="AA12" i="75"/>
  <c r="AA8" i="75"/>
  <c r="BI8" i="74"/>
  <c r="AA11" i="75"/>
  <c r="U14" i="75"/>
  <c r="V14" i="75" s="1"/>
  <c r="AA13" i="75"/>
  <c r="BG8" i="74"/>
  <c r="AA10" i="75"/>
  <c r="BG16" i="80"/>
  <c r="BF16" i="80"/>
  <c r="BI16" i="80"/>
  <c r="BH16" i="80"/>
  <c r="BC18" i="80"/>
  <c r="BD17" i="80"/>
  <c r="AH16" i="74"/>
  <c r="AG16" i="74"/>
  <c r="AM42" i="74"/>
  <c r="AH10" i="74"/>
  <c r="AG10" i="74"/>
  <c r="AM19" i="74"/>
  <c r="AG21" i="74"/>
  <c r="AH21" i="74"/>
  <c r="AH13" i="74"/>
  <c r="AG13" i="74"/>
  <c r="AM34" i="74"/>
  <c r="AM31" i="74"/>
  <c r="AM48" i="74"/>
  <c r="AG22" i="74"/>
  <c r="AH22" i="74"/>
  <c r="AM36" i="74"/>
  <c r="AG40" i="74"/>
  <c r="AH40" i="74"/>
  <c r="AM20" i="74"/>
  <c r="AM23" i="74"/>
  <c r="AH47" i="74"/>
  <c r="AG47" i="74"/>
  <c r="AG49" i="74"/>
  <c r="AH49" i="74"/>
  <c r="AG26" i="74"/>
  <c r="AH26" i="74"/>
  <c r="AG17" i="74"/>
  <c r="AH17" i="74"/>
  <c r="AM25" i="74"/>
  <c r="AG39" i="74"/>
  <c r="AH39" i="74"/>
  <c r="AH14" i="74"/>
  <c r="AG14" i="74"/>
  <c r="AM45" i="74"/>
  <c r="AM52" i="74"/>
  <c r="AG37" i="74"/>
  <c r="AH37" i="74"/>
  <c r="AG28" i="74"/>
  <c r="AH28" i="74"/>
  <c r="AM9" i="74"/>
  <c r="AG11" i="74"/>
  <c r="AH11" i="74"/>
  <c r="AM10" i="74"/>
  <c r="AM13" i="74"/>
  <c r="AH34" i="74"/>
  <c r="AG34" i="74"/>
  <c r="AG31" i="74"/>
  <c r="AH31" i="74"/>
  <c r="AM30" i="74"/>
  <c r="AG38" i="74"/>
  <c r="AH38" i="74"/>
  <c r="AM22" i="74"/>
  <c r="AM12" i="74"/>
  <c r="AG20" i="74"/>
  <c r="AH20" i="74"/>
  <c r="AM24" i="74"/>
  <c r="AH44" i="74"/>
  <c r="AG44" i="74"/>
  <c r="AM47" i="74"/>
  <c r="AM49" i="74"/>
  <c r="AM26" i="74"/>
  <c r="AM50" i="74"/>
  <c r="AH51" i="74"/>
  <c r="AG51" i="74"/>
  <c r="AG61" i="74"/>
  <c r="AH61" i="74"/>
  <c r="AM35" i="74"/>
  <c r="AM14" i="74"/>
  <c r="AG45" i="74"/>
  <c r="AH45" i="74"/>
  <c r="AH52" i="74"/>
  <c r="AG52" i="74"/>
  <c r="AM37" i="74"/>
  <c r="AM28" i="74"/>
  <c r="AH9" i="74"/>
  <c r="AG9" i="74"/>
  <c r="AM11" i="74"/>
  <c r="AM29" i="74"/>
  <c r="AM18" i="74"/>
  <c r="AH30" i="74"/>
  <c r="AG30" i="74"/>
  <c r="AM38" i="74"/>
  <c r="AH12" i="74"/>
  <c r="AG12" i="74"/>
  <c r="AM43" i="74"/>
  <c r="AG15" i="74"/>
  <c r="AH15" i="74"/>
  <c r="AG24" i="74"/>
  <c r="AH24" i="74"/>
  <c r="AM44" i="74"/>
  <c r="AH32" i="74"/>
  <c r="AG32" i="74"/>
  <c r="AG8" i="74"/>
  <c r="AH8" i="74"/>
  <c r="AM46" i="74"/>
  <c r="AH50" i="74"/>
  <c r="AG50" i="74"/>
  <c r="AM7" i="74"/>
  <c r="AM51" i="74"/>
  <c r="AM61" i="74"/>
  <c r="AG33" i="74"/>
  <c r="AH33" i="74"/>
  <c r="AH35" i="74"/>
  <c r="AG35" i="74"/>
  <c r="AM41" i="74"/>
  <c r="AM27" i="74"/>
  <c r="AM16" i="74"/>
  <c r="AG42" i="74"/>
  <c r="AH42" i="74"/>
  <c r="AG29" i="74"/>
  <c r="AH29" i="74"/>
  <c r="AG19" i="74"/>
  <c r="AH19" i="74"/>
  <c r="AM21" i="74"/>
  <c r="AG18" i="74"/>
  <c r="AH18" i="74"/>
  <c r="U13" i="74"/>
  <c r="V13" i="74" s="1"/>
  <c r="R12" i="74"/>
  <c r="U16" i="74" a="1"/>
  <c r="U16" i="74" s="1"/>
  <c r="O12" i="74"/>
  <c r="U9" i="74"/>
  <c r="V9" i="74" s="1"/>
  <c r="U8" i="74"/>
  <c r="V8" i="74" s="1"/>
  <c r="O11" i="74"/>
  <c r="R13" i="74"/>
  <c r="S13" i="74" s="1"/>
  <c r="R11" i="74"/>
  <c r="R8" i="74"/>
  <c r="U10" i="74"/>
  <c r="V10" i="74" s="1"/>
  <c r="U11" i="74"/>
  <c r="V11" i="74" s="1"/>
  <c r="O10" i="74"/>
  <c r="R16" i="74" a="1"/>
  <c r="R16" i="74" s="1"/>
  <c r="R10" i="74"/>
  <c r="O8" i="74"/>
  <c r="O9" i="74"/>
  <c r="U12" i="74"/>
  <c r="V12" i="74" s="1"/>
  <c r="O16" i="74" a="1"/>
  <c r="O16" i="74" s="1"/>
  <c r="O13" i="74"/>
  <c r="P13" i="74" s="1"/>
  <c r="R9" i="74"/>
  <c r="AH48" i="74"/>
  <c r="AG48" i="74"/>
  <c r="AH36" i="74"/>
  <c r="AG36" i="74"/>
  <c r="AG43" i="74"/>
  <c r="AH43" i="74"/>
  <c r="AM40" i="74"/>
  <c r="AM15" i="74"/>
  <c r="AH23" i="74"/>
  <c r="AG23" i="74"/>
  <c r="AM32" i="74"/>
  <c r="AM8" i="74"/>
  <c r="AG46" i="74"/>
  <c r="AH46" i="74"/>
  <c r="AH7" i="74"/>
  <c r="AG7" i="74"/>
  <c r="AM17" i="74"/>
  <c r="AH25" i="74"/>
  <c r="AG25" i="74"/>
  <c r="AM33" i="74"/>
  <c r="AM39" i="74"/>
  <c r="AH41" i="74"/>
  <c r="AG41" i="74"/>
  <c r="AH27" i="74"/>
  <c r="AG27" i="74"/>
  <c r="BH8" i="74"/>
  <c r="BG15" i="78"/>
  <c r="BI15" i="78"/>
  <c r="BH15" i="78"/>
  <c r="BF15" i="78"/>
  <c r="BD16" i="78"/>
  <c r="BC17" i="78"/>
  <c r="BD16" i="79"/>
  <c r="BC17" i="79"/>
  <c r="BI15" i="79"/>
  <c r="BG15" i="79"/>
  <c r="BH15" i="79"/>
  <c r="BF15" i="79"/>
  <c r="BC14" i="76"/>
  <c r="BD13" i="76"/>
  <c r="BI12" i="76"/>
  <c r="BH12" i="76"/>
  <c r="BF12" i="76"/>
  <c r="BG12" i="76"/>
  <c r="BG11" i="75"/>
  <c r="BF11" i="75"/>
  <c r="BI11" i="75"/>
  <c r="BH11" i="75"/>
  <c r="BD12" i="75"/>
  <c r="BC13" i="75"/>
  <c r="BI9" i="74"/>
  <c r="BG9" i="74"/>
  <c r="BF9" i="74"/>
  <c r="BH9" i="74"/>
  <c r="BI7" i="74"/>
  <c r="BG7" i="74"/>
  <c r="BH7" i="74"/>
  <c r="BF7" i="74"/>
  <c r="BD10" i="74"/>
  <c r="BC11" i="74"/>
  <c r="S14" i="10"/>
  <c r="S13" i="10" s="1"/>
  <c r="BQ63" i="5"/>
  <c r="AW10" i="73"/>
  <c r="AX10" i="73" s="1"/>
  <c r="AW57" i="73"/>
  <c r="AX57" i="73" s="1"/>
  <c r="AW11" i="73"/>
  <c r="AX11" i="73" s="1"/>
  <c r="AW34" i="73"/>
  <c r="AX34" i="73" s="1"/>
  <c r="AW60" i="73"/>
  <c r="AW14" i="73"/>
  <c r="AX14" i="73" s="1"/>
  <c r="AW42" i="73"/>
  <c r="AX42" i="73" s="1"/>
  <c r="AW33" i="73"/>
  <c r="AX33" i="73" s="1"/>
  <c r="BC9" i="73"/>
  <c r="AW37" i="73"/>
  <c r="AX37" i="73" s="1"/>
  <c r="AW44" i="73"/>
  <c r="AX44" i="73" s="1"/>
  <c r="AW50" i="73"/>
  <c r="AX50" i="73" s="1"/>
  <c r="AW61" i="73"/>
  <c r="AX61" i="73" s="1"/>
  <c r="AW43" i="73"/>
  <c r="AX43" i="73" s="1"/>
  <c r="AW39" i="73"/>
  <c r="AX39" i="73" s="1"/>
  <c r="AW46" i="73"/>
  <c r="AX46" i="73" s="1"/>
  <c r="AW35" i="73"/>
  <c r="AX35" i="73" s="1"/>
  <c r="AW53" i="73"/>
  <c r="AX53" i="73" s="1"/>
  <c r="AW49" i="73"/>
  <c r="AX49" i="73" s="1"/>
  <c r="AW18" i="73"/>
  <c r="AX18" i="73" s="1"/>
  <c r="AW20" i="73"/>
  <c r="AX20" i="73" s="1"/>
  <c r="AW26" i="73"/>
  <c r="AX26" i="73" s="1"/>
  <c r="AW28" i="73"/>
  <c r="AX28" i="73" s="1"/>
  <c r="AW40" i="73"/>
  <c r="AX40" i="73" s="1"/>
  <c r="AW7" i="73"/>
  <c r="AX7" i="73" s="1"/>
  <c r="AW8" i="73"/>
  <c r="AX8" i="73" s="1"/>
  <c r="AW9" i="73"/>
  <c r="AX9" i="73" s="1"/>
  <c r="AW12" i="73"/>
  <c r="AX12" i="73" s="1"/>
  <c r="AW38" i="73"/>
  <c r="AX38" i="73" s="1"/>
  <c r="AW41" i="73"/>
  <c r="AX41" i="73" s="1"/>
  <c r="AW52" i="73"/>
  <c r="AX52" i="73" s="1"/>
  <c r="AW58" i="73"/>
  <c r="AX58" i="73" s="1"/>
  <c r="AW59" i="73"/>
  <c r="AX59" i="73" s="1"/>
  <c r="AW16" i="73"/>
  <c r="AX16" i="73" s="1"/>
  <c r="AW22" i="73"/>
  <c r="AX22" i="73" s="1"/>
  <c r="AW24" i="73"/>
  <c r="AX24" i="73" s="1"/>
  <c r="AW30" i="73"/>
  <c r="AX30" i="73" s="1"/>
  <c r="AW13" i="73"/>
  <c r="AX13" i="73" s="1"/>
  <c r="L14" i="73"/>
  <c r="M11" i="73" s="1"/>
  <c r="AW15" i="73"/>
  <c r="AX15" i="73" s="1"/>
  <c r="AW17" i="73"/>
  <c r="AX17" i="73" s="1"/>
  <c r="AW19" i="73"/>
  <c r="AX19" i="73" s="1"/>
  <c r="AW21" i="73"/>
  <c r="AX21" i="73" s="1"/>
  <c r="AW23" i="73"/>
  <c r="AX23" i="73" s="1"/>
  <c r="AW25" i="73"/>
  <c r="AX25" i="73" s="1"/>
  <c r="AW27" i="73"/>
  <c r="AX27" i="73" s="1"/>
  <c r="AW29" i="73"/>
  <c r="AX29" i="73" s="1"/>
  <c r="AW31" i="73"/>
  <c r="AX31" i="73" s="1"/>
  <c r="AW36" i="73"/>
  <c r="AX36" i="73" s="1"/>
  <c r="AX60" i="73"/>
  <c r="AW48" i="73"/>
  <c r="AX48" i="73" s="1"/>
  <c r="AW63" i="73"/>
  <c r="AX63" i="73" s="1"/>
  <c r="AW32" i="73"/>
  <c r="AX32" i="73" s="1"/>
  <c r="AW45" i="73"/>
  <c r="AX45" i="73" s="1"/>
  <c r="AW51" i="73"/>
  <c r="AX51" i="73" s="1"/>
  <c r="AW56" i="73"/>
  <c r="AX56" i="73" s="1"/>
  <c r="AW62" i="73"/>
  <c r="AX62" i="73" s="1"/>
  <c r="AW47" i="73"/>
  <c r="AX47" i="73" s="1"/>
  <c r="AW54" i="73"/>
  <c r="AX54" i="73" s="1"/>
  <c r="AW55" i="73"/>
  <c r="AX55" i="73" s="1"/>
  <c r="C68" i="71"/>
  <c r="B68" i="71" s="1"/>
  <c r="AH67" i="71"/>
  <c r="AG67" i="71"/>
  <c r="AF67" i="71"/>
  <c r="AH66" i="71"/>
  <c r="AG66" i="71"/>
  <c r="AF66" i="71"/>
  <c r="AH65" i="71"/>
  <c r="AG65" i="71"/>
  <c r="AF65" i="71"/>
  <c r="AH64" i="71"/>
  <c r="AG64" i="71"/>
  <c r="AF64" i="71"/>
  <c r="AV63" i="71"/>
  <c r="AH63" i="71"/>
  <c r="AG63" i="71"/>
  <c r="AF63" i="71"/>
  <c r="AV62" i="71"/>
  <c r="AH62" i="71"/>
  <c r="AG62" i="71"/>
  <c r="AF62" i="71"/>
  <c r="G62" i="71"/>
  <c r="AV61" i="71"/>
  <c r="AV60" i="71"/>
  <c r="AH60" i="71"/>
  <c r="AG60" i="71"/>
  <c r="AF60" i="71"/>
  <c r="AF61" i="71" s="1"/>
  <c r="G60" i="71"/>
  <c r="E60" i="71" s="1"/>
  <c r="AV59" i="71"/>
  <c r="AH59" i="71"/>
  <c r="AG59" i="71"/>
  <c r="AF59" i="71"/>
  <c r="G59" i="71"/>
  <c r="E59" i="71" s="1"/>
  <c r="AV58" i="71"/>
  <c r="AH58" i="71"/>
  <c r="AG58" i="71"/>
  <c r="AF58" i="71"/>
  <c r="G58" i="71"/>
  <c r="AV57" i="71"/>
  <c r="AH57" i="71"/>
  <c r="AG57" i="71"/>
  <c r="AF57" i="71"/>
  <c r="G57" i="71"/>
  <c r="AV56" i="71"/>
  <c r="AH56" i="71"/>
  <c r="AG56" i="71"/>
  <c r="AF56" i="71"/>
  <c r="G56" i="71"/>
  <c r="AV55" i="71"/>
  <c r="AH55" i="71"/>
  <c r="AG55" i="71"/>
  <c r="AF55" i="71"/>
  <c r="G55" i="71"/>
  <c r="E55" i="71" s="1"/>
  <c r="AV54" i="71"/>
  <c r="AV53" i="71"/>
  <c r="AV52" i="71"/>
  <c r="AV51" i="71"/>
  <c r="AV50" i="71"/>
  <c r="AV49" i="71"/>
  <c r="AV48" i="71"/>
  <c r="AV47" i="71"/>
  <c r="AV46" i="71"/>
  <c r="AV45" i="71"/>
  <c r="AV44" i="71"/>
  <c r="AV43" i="71"/>
  <c r="AV42" i="71"/>
  <c r="AV41" i="71"/>
  <c r="AV40" i="71"/>
  <c r="AV39" i="71"/>
  <c r="AV38" i="71"/>
  <c r="AV37" i="71"/>
  <c r="AV36" i="71"/>
  <c r="AV35" i="71"/>
  <c r="AV34" i="71"/>
  <c r="AV33" i="71"/>
  <c r="AV32" i="71"/>
  <c r="AV31" i="71"/>
  <c r="AV30" i="71"/>
  <c r="AV29" i="71"/>
  <c r="AV28" i="71"/>
  <c r="AV27" i="71"/>
  <c r="AV26" i="71"/>
  <c r="AV25" i="71"/>
  <c r="AV24" i="71"/>
  <c r="AV23" i="71"/>
  <c r="AV22" i="71"/>
  <c r="AV21" i="71"/>
  <c r="AV20" i="71"/>
  <c r="AV19" i="71"/>
  <c r="AV18" i="71"/>
  <c r="AV17" i="71"/>
  <c r="AV16" i="71"/>
  <c r="L16" i="71" a="1"/>
  <c r="L16" i="71" s="1"/>
  <c r="AV15" i="71"/>
  <c r="AV14" i="71"/>
  <c r="AV13" i="71"/>
  <c r="L13" i="71"/>
  <c r="AV12" i="71"/>
  <c r="L12" i="71"/>
  <c r="AV11" i="71"/>
  <c r="L11" i="71"/>
  <c r="AV10" i="71"/>
  <c r="L10" i="71"/>
  <c r="AV9" i="71"/>
  <c r="L9" i="71"/>
  <c r="AV8" i="71"/>
  <c r="L8" i="71"/>
  <c r="BC7" i="71"/>
  <c r="AV7" i="71"/>
  <c r="AF7" i="71"/>
  <c r="AF8" i="71" s="1"/>
  <c r="AF9" i="71" s="1"/>
  <c r="AF10" i="71" s="1"/>
  <c r="AF11" i="71" s="1"/>
  <c r="AF12" i="71" s="1"/>
  <c r="AF13" i="71" s="1"/>
  <c r="AF14" i="71" s="1"/>
  <c r="AF15" i="71" s="1"/>
  <c r="AF16" i="71" s="1"/>
  <c r="AF17" i="71" s="1"/>
  <c r="AF18" i="71" s="1"/>
  <c r="AF19" i="71" s="1"/>
  <c r="AF20" i="71" s="1"/>
  <c r="AF21" i="71" s="1"/>
  <c r="AF22" i="71" s="1"/>
  <c r="AF23" i="71" s="1"/>
  <c r="AF24" i="71" s="1"/>
  <c r="AF25" i="71" s="1"/>
  <c r="AF26" i="71" s="1"/>
  <c r="AF27" i="71" s="1"/>
  <c r="AF28" i="71" s="1"/>
  <c r="AF29" i="71" s="1"/>
  <c r="AF30" i="71" s="1"/>
  <c r="AF31" i="71" s="1"/>
  <c r="AF32" i="71" s="1"/>
  <c r="AF33" i="71" s="1"/>
  <c r="AF34" i="71" s="1"/>
  <c r="AF35" i="71" s="1"/>
  <c r="AF36" i="71" s="1"/>
  <c r="AF37" i="71" s="1"/>
  <c r="AF38" i="71" s="1"/>
  <c r="AF39" i="71" s="1"/>
  <c r="AF40" i="71" s="1"/>
  <c r="AF41" i="71" s="1"/>
  <c r="AF42" i="71" s="1"/>
  <c r="AF43" i="71" s="1"/>
  <c r="AF44" i="71" s="1"/>
  <c r="AF45" i="71" s="1"/>
  <c r="AF46" i="71" s="1"/>
  <c r="AF47" i="71" s="1"/>
  <c r="AF48" i="71" s="1"/>
  <c r="AF49" i="71" s="1"/>
  <c r="AF50" i="71" s="1"/>
  <c r="AF51" i="71" s="1"/>
  <c r="AF52" i="71" s="1"/>
  <c r="AF53" i="71" s="1"/>
  <c r="AF54" i="71" s="1"/>
  <c r="AL4" i="71"/>
  <c r="AL2" i="71" s="1"/>
  <c r="AK4" i="71"/>
  <c r="AK2" i="71" s="1"/>
  <c r="AJ4" i="71"/>
  <c r="AJ2" i="71" s="1"/>
  <c r="G3" i="71"/>
  <c r="E2" i="71"/>
  <c r="E3" i="71" s="1"/>
  <c r="A1" i="71"/>
  <c r="G53" i="73"/>
  <c r="AJ65" i="73"/>
  <c r="AJ11" i="73"/>
  <c r="G17" i="73"/>
  <c r="G41" i="73"/>
  <c r="E51" i="73"/>
  <c r="G8" i="73"/>
  <c r="AJ30" i="73"/>
  <c r="AJ63" i="73"/>
  <c r="G18" i="73"/>
  <c r="AJ47" i="73"/>
  <c r="AJ29" i="73"/>
  <c r="AJ18" i="73"/>
  <c r="AJ64" i="73"/>
  <c r="AJ35" i="73"/>
  <c r="G42" i="73"/>
  <c r="AJ62" i="73"/>
  <c r="AJ43" i="73"/>
  <c r="AJ24" i="73"/>
  <c r="AJ55" i="73"/>
  <c r="AJ20" i="73"/>
  <c r="G20" i="73"/>
  <c r="AJ31" i="73"/>
  <c r="G39" i="73"/>
  <c r="G9" i="73"/>
  <c r="G25" i="73"/>
  <c r="AJ56" i="73"/>
  <c r="AJ28" i="73"/>
  <c r="AJ37" i="73"/>
  <c r="G34" i="73"/>
  <c r="AJ60" i="73"/>
  <c r="E26" i="73"/>
  <c r="E30" i="73"/>
  <c r="AJ21" i="73"/>
  <c r="AJ41" i="73"/>
  <c r="G11" i="73"/>
  <c r="AJ42" i="73"/>
  <c r="AJ53" i="73"/>
  <c r="AJ38" i="73"/>
  <c r="AJ52" i="73"/>
  <c r="G47" i="73"/>
  <c r="AJ66" i="73"/>
  <c r="AJ13" i="73"/>
  <c r="G46" i="73"/>
  <c r="G27" i="73"/>
  <c r="G22" i="73"/>
  <c r="G61" i="73"/>
  <c r="G38" i="73"/>
  <c r="AJ50" i="73"/>
  <c r="AJ49" i="73"/>
  <c r="G48" i="73"/>
  <c r="AJ36" i="73"/>
  <c r="AJ34" i="73"/>
  <c r="G44" i="73"/>
  <c r="AJ14" i="73"/>
  <c r="AJ19" i="73"/>
  <c r="AJ57" i="73"/>
  <c r="G50" i="73"/>
  <c r="G35" i="73"/>
  <c r="G37" i="73"/>
  <c r="G31" i="73"/>
  <c r="AJ67" i="73"/>
  <c r="G19" i="73"/>
  <c r="G36" i="73"/>
  <c r="AJ12" i="73"/>
  <c r="AJ23" i="73"/>
  <c r="AJ32" i="73"/>
  <c r="G7" i="73"/>
  <c r="AJ9" i="73"/>
  <c r="G14" i="73"/>
  <c r="G10" i="73"/>
  <c r="G28" i="73"/>
  <c r="AJ51" i="73"/>
  <c r="AJ44" i="73"/>
  <c r="AJ48" i="73"/>
  <c r="G41" i="71"/>
  <c r="AJ15" i="73"/>
  <c r="AJ54" i="73"/>
  <c r="AJ39" i="73"/>
  <c r="AJ10" i="73"/>
  <c r="G32" i="73"/>
  <c r="AJ25" i="73"/>
  <c r="AJ46" i="73"/>
  <c r="E6" i="71"/>
  <c r="G43" i="73"/>
  <c r="G45" i="73"/>
  <c r="AJ17" i="73"/>
  <c r="AJ33" i="73"/>
  <c r="AJ7" i="73"/>
  <c r="AJ22" i="73"/>
  <c r="G21" i="73"/>
  <c r="G13" i="73"/>
  <c r="G24" i="73"/>
  <c r="G16" i="73"/>
  <c r="G49" i="73"/>
  <c r="AJ26" i="73"/>
  <c r="AJ16" i="73"/>
  <c r="AJ61" i="73"/>
  <c r="AJ27" i="73"/>
  <c r="G33" i="73"/>
  <c r="G52" i="73"/>
  <c r="G29" i="73"/>
  <c r="G40" i="73"/>
  <c r="G12" i="73"/>
  <c r="AJ58" i="73"/>
  <c r="AJ40" i="73"/>
  <c r="G23" i="73"/>
  <c r="G15" i="73"/>
  <c r="AJ45" i="73"/>
  <c r="AJ59" i="73"/>
  <c r="AJ8" i="73"/>
  <c r="BH28" i="85" l="1"/>
  <c r="BG28" i="85"/>
  <c r="BI28" i="85"/>
  <c r="BF28" i="85"/>
  <c r="BD29" i="85"/>
  <c r="BC30" i="85"/>
  <c r="BC29" i="84"/>
  <c r="BD28" i="84"/>
  <c r="BF27" i="84"/>
  <c r="BI27" i="84"/>
  <c r="BH27" i="84"/>
  <c r="BG27" i="84"/>
  <c r="BI24" i="83"/>
  <c r="BF24" i="83"/>
  <c r="BH24" i="83"/>
  <c r="BG24" i="83"/>
  <c r="BC26" i="83"/>
  <c r="BD25" i="83"/>
  <c r="S11" i="75"/>
  <c r="S10" i="75"/>
  <c r="R5" i="75"/>
  <c r="BF18" i="81"/>
  <c r="BG18" i="81"/>
  <c r="BI18" i="81"/>
  <c r="BH18" i="81"/>
  <c r="BC20" i="81"/>
  <c r="BD19" i="81"/>
  <c r="P8" i="75"/>
  <c r="P9" i="75"/>
  <c r="P12" i="75"/>
  <c r="P10" i="75"/>
  <c r="P11" i="75"/>
  <c r="O5" i="75"/>
  <c r="S12" i="75"/>
  <c r="AA9" i="74"/>
  <c r="S14" i="75"/>
  <c r="S8" i="75"/>
  <c r="AA12" i="74"/>
  <c r="AA14" i="75"/>
  <c r="AA11" i="74"/>
  <c r="U5" i="75"/>
  <c r="O14" i="74"/>
  <c r="P12" i="74" s="1"/>
  <c r="U14" i="74"/>
  <c r="U5" i="74" s="1"/>
  <c r="AA13" i="74"/>
  <c r="AA8" i="74"/>
  <c r="R14" i="74"/>
  <c r="S12" i="74" s="1"/>
  <c r="AA10" i="74"/>
  <c r="BH17" i="80"/>
  <c r="BG17" i="80"/>
  <c r="BI17" i="80"/>
  <c r="BF17" i="80"/>
  <c r="BD18" i="80"/>
  <c r="BC19" i="80"/>
  <c r="BI16" i="78"/>
  <c r="BH16" i="78"/>
  <c r="BG16" i="78"/>
  <c r="BF16" i="78"/>
  <c r="BD17" i="78"/>
  <c r="BC18" i="78"/>
  <c r="BC18" i="79"/>
  <c r="BD17" i="79"/>
  <c r="BF16" i="79"/>
  <c r="BI16" i="79"/>
  <c r="BH16" i="79"/>
  <c r="BG16" i="79"/>
  <c r="BI13" i="76"/>
  <c r="BH13" i="76"/>
  <c r="BF13" i="76"/>
  <c r="BG13" i="76"/>
  <c r="BC15" i="76"/>
  <c r="BD14" i="76"/>
  <c r="BG12" i="75"/>
  <c r="BF12" i="75"/>
  <c r="BI12" i="75"/>
  <c r="BH12" i="75"/>
  <c r="BC14" i="75"/>
  <c r="BD13" i="75"/>
  <c r="BD11" i="74"/>
  <c r="BC12" i="74"/>
  <c r="BI10" i="74"/>
  <c r="BG10" i="74"/>
  <c r="BF10" i="74"/>
  <c r="BH10" i="74"/>
  <c r="C77" i="73"/>
  <c r="AY55" i="73"/>
  <c r="AY31" i="73"/>
  <c r="AL60" i="73"/>
  <c r="AK60" i="73"/>
  <c r="AM60" i="73" s="1"/>
  <c r="AK63" i="73"/>
  <c r="AM63" i="73" s="1"/>
  <c r="AL63" i="73"/>
  <c r="AL64" i="73"/>
  <c r="AK64" i="73"/>
  <c r="AM64" i="73" s="1"/>
  <c r="AL54" i="73"/>
  <c r="AK54" i="73"/>
  <c r="AM54" i="73" s="1"/>
  <c r="AL62" i="73"/>
  <c r="AK62" i="73"/>
  <c r="AM62" i="73" s="1"/>
  <c r="AL66" i="73"/>
  <c r="AK66" i="73"/>
  <c r="AM66" i="73" s="1"/>
  <c r="AK65" i="73"/>
  <c r="AM65" i="73" s="1"/>
  <c r="AL65" i="73"/>
  <c r="AL59" i="73"/>
  <c r="AK59" i="73"/>
  <c r="AM59" i="73" s="1"/>
  <c r="AK56" i="73"/>
  <c r="AM56" i="73" s="1"/>
  <c r="AL56" i="73"/>
  <c r="AL57" i="73"/>
  <c r="AK57" i="73"/>
  <c r="AM57" i="73" s="1"/>
  <c r="AL55" i="73"/>
  <c r="AK55" i="73"/>
  <c r="AM55" i="73" s="1"/>
  <c r="AL67" i="73"/>
  <c r="AK67" i="73"/>
  <c r="AM67" i="73" s="1"/>
  <c r="AK58" i="73"/>
  <c r="AM58" i="73" s="1"/>
  <c r="AL58" i="73"/>
  <c r="AY45" i="73"/>
  <c r="AY22" i="73"/>
  <c r="AY8" i="73"/>
  <c r="AY10" i="73"/>
  <c r="AY44" i="73"/>
  <c r="AY23" i="73"/>
  <c r="AY30" i="73"/>
  <c r="AY41" i="73"/>
  <c r="AY12" i="73"/>
  <c r="AY40" i="73"/>
  <c r="AY54" i="73"/>
  <c r="AY51" i="73"/>
  <c r="AY48" i="73"/>
  <c r="AY59" i="73"/>
  <c r="AY18" i="73"/>
  <c r="AY33" i="73"/>
  <c r="AY62" i="73"/>
  <c r="AY36" i="73"/>
  <c r="AY52" i="73"/>
  <c r="AY37" i="73"/>
  <c r="AY14" i="73"/>
  <c r="AY15" i="73"/>
  <c r="AY27" i="73"/>
  <c r="AY26" i="73"/>
  <c r="AY39" i="73"/>
  <c r="BC10" i="73"/>
  <c r="AY57" i="73"/>
  <c r="AY29" i="73"/>
  <c r="L5" i="73"/>
  <c r="Y14" i="73"/>
  <c r="M14" i="73"/>
  <c r="M10" i="73"/>
  <c r="AY53" i="73"/>
  <c r="M9" i="73"/>
  <c r="M8" i="73"/>
  <c r="AY9" i="73"/>
  <c r="AY56" i="73"/>
  <c r="AY13" i="73"/>
  <c r="AY28" i="73"/>
  <c r="AY35" i="73"/>
  <c r="AY61" i="73"/>
  <c r="AY32" i="73"/>
  <c r="AY60" i="73"/>
  <c r="AY24" i="73"/>
  <c r="AY38" i="73"/>
  <c r="AY19" i="73"/>
  <c r="AY49" i="73"/>
  <c r="AY63" i="73"/>
  <c r="AY21" i="73"/>
  <c r="AY20" i="73"/>
  <c r="AY43" i="73"/>
  <c r="AY42" i="73"/>
  <c r="AY11" i="73"/>
  <c r="AY47" i="73"/>
  <c r="AY25" i="73"/>
  <c r="AY17" i="73"/>
  <c r="AY7" i="73"/>
  <c r="AY16" i="73"/>
  <c r="AY58" i="73"/>
  <c r="AY46" i="73"/>
  <c r="AY50" i="73"/>
  <c r="AY34" i="73"/>
  <c r="M12" i="73"/>
  <c r="AW34" i="71"/>
  <c r="AX34" i="71" s="1"/>
  <c r="AW14" i="71"/>
  <c r="AX14" i="71" s="1"/>
  <c r="AW17" i="71"/>
  <c r="AX17" i="71" s="1"/>
  <c r="AW26" i="71"/>
  <c r="AX26" i="71" s="1"/>
  <c r="AW29" i="71"/>
  <c r="AX29" i="71" s="1"/>
  <c r="AW16" i="71"/>
  <c r="AX16" i="71" s="1"/>
  <c r="AW19" i="71"/>
  <c r="AX19" i="71" s="1"/>
  <c r="AW21" i="71"/>
  <c r="AX21" i="71" s="1"/>
  <c r="AW24" i="71"/>
  <c r="AX24" i="71" s="1"/>
  <c r="AW32" i="71"/>
  <c r="AX32" i="71" s="1"/>
  <c r="AW61" i="71"/>
  <c r="AX61" i="71" s="1"/>
  <c r="AW62" i="71"/>
  <c r="AX62" i="71" s="1"/>
  <c r="AW59" i="71"/>
  <c r="AX59" i="71" s="1"/>
  <c r="AW51" i="71"/>
  <c r="AX51" i="71" s="1"/>
  <c r="AW47" i="71"/>
  <c r="AX47" i="71" s="1"/>
  <c r="AW49" i="71"/>
  <c r="AX49" i="71" s="1"/>
  <c r="AW43" i="71"/>
  <c r="AX43" i="71" s="1"/>
  <c r="AW39" i="71"/>
  <c r="AX39" i="71" s="1"/>
  <c r="AW35" i="71"/>
  <c r="AX35" i="71" s="1"/>
  <c r="AW58" i="71"/>
  <c r="AX58" i="71" s="1"/>
  <c r="AW53" i="71"/>
  <c r="AX53" i="71" s="1"/>
  <c r="AW45" i="71"/>
  <c r="AX45" i="71" s="1"/>
  <c r="AW56" i="71"/>
  <c r="AW63" i="71"/>
  <c r="AX63" i="71" s="1"/>
  <c r="AW38" i="71"/>
  <c r="AX38" i="71" s="1"/>
  <c r="AW31" i="71"/>
  <c r="AX31" i="71" s="1"/>
  <c r="AW27" i="71"/>
  <c r="AX27" i="71" s="1"/>
  <c r="AW23" i="71"/>
  <c r="AX23" i="71" s="1"/>
  <c r="BC8" i="71"/>
  <c r="L14" i="71"/>
  <c r="AW7" i="71"/>
  <c r="AX7" i="71" s="1"/>
  <c r="AW8" i="71"/>
  <c r="AX8" i="71" s="1"/>
  <c r="AW9" i="71"/>
  <c r="AX9" i="71" s="1"/>
  <c r="AW10" i="71"/>
  <c r="AX10" i="71" s="1"/>
  <c r="AW11" i="71"/>
  <c r="AX11" i="71" s="1"/>
  <c r="AW12" i="71"/>
  <c r="AX12" i="71" s="1"/>
  <c r="AW13" i="71"/>
  <c r="AX13" i="71" s="1"/>
  <c r="AW15" i="71"/>
  <c r="AX15" i="71" s="1"/>
  <c r="AW18" i="71"/>
  <c r="AX18" i="71" s="1"/>
  <c r="AW20" i="71"/>
  <c r="AX20" i="71" s="1"/>
  <c r="AW22" i="71"/>
  <c r="AX22" i="71" s="1"/>
  <c r="AW30" i="71"/>
  <c r="AX30" i="71" s="1"/>
  <c r="AW37" i="71"/>
  <c r="AX37" i="71" s="1"/>
  <c r="AW42" i="71"/>
  <c r="AX42" i="71" s="1"/>
  <c r="AW57" i="71"/>
  <c r="AX57" i="71" s="1"/>
  <c r="AW25" i="71"/>
  <c r="AX25" i="71" s="1"/>
  <c r="AW28" i="71"/>
  <c r="AX28" i="71" s="1"/>
  <c r="AW40" i="71"/>
  <c r="AX40" i="71" s="1"/>
  <c r="AW50" i="71"/>
  <c r="AX50" i="71" s="1"/>
  <c r="AW33" i="71"/>
  <c r="AX33" i="71" s="1"/>
  <c r="AW41" i="71"/>
  <c r="AX41" i="71" s="1"/>
  <c r="AW36" i="71"/>
  <c r="AX36" i="71" s="1"/>
  <c r="AW48" i="71"/>
  <c r="AX48" i="71" s="1"/>
  <c r="AW44" i="71"/>
  <c r="AX44" i="71" s="1"/>
  <c r="AW46" i="71"/>
  <c r="AX46" i="71" s="1"/>
  <c r="AW54" i="71"/>
  <c r="AX54" i="71" s="1"/>
  <c r="AW52" i="71"/>
  <c r="AX52" i="71" s="1"/>
  <c r="AW55" i="71"/>
  <c r="AX55" i="71" s="1"/>
  <c r="AX56" i="71"/>
  <c r="AW60" i="71"/>
  <c r="AX60" i="71" s="1"/>
  <c r="H13" i="28"/>
  <c r="H12" i="28"/>
  <c r="H11" i="28"/>
  <c r="H10" i="28"/>
  <c r="H9" i="28"/>
  <c r="H8" i="28"/>
  <c r="G54" i="71"/>
  <c r="AL53" i="73"/>
  <c r="AK53" i="73"/>
  <c r="G8" i="71"/>
  <c r="G11" i="71"/>
  <c r="G10" i="71"/>
  <c r="G9" i="71"/>
  <c r="E7" i="73"/>
  <c r="E41" i="73"/>
  <c r="G14" i="71"/>
  <c r="E34" i="73"/>
  <c r="BD30" i="85" l="1"/>
  <c r="BC31" i="85"/>
  <c r="BI29" i="85"/>
  <c r="BH29" i="85"/>
  <c r="BG29" i="85"/>
  <c r="BF29" i="85"/>
  <c r="BG28" i="84"/>
  <c r="BF28" i="84"/>
  <c r="BI28" i="84"/>
  <c r="BH28" i="84"/>
  <c r="BC30" i="84"/>
  <c r="BD29" i="84"/>
  <c r="BH25" i="83"/>
  <c r="BI25" i="83"/>
  <c r="BF25" i="83"/>
  <c r="BG25" i="83"/>
  <c r="BD26" i="83"/>
  <c r="BC27" i="83"/>
  <c r="BG19" i="81"/>
  <c r="BI19" i="81"/>
  <c r="BH19" i="81"/>
  <c r="BF19" i="81"/>
  <c r="BD20" i="81"/>
  <c r="BC21" i="81"/>
  <c r="S9" i="74"/>
  <c r="P14" i="74"/>
  <c r="S11" i="74"/>
  <c r="S8" i="74"/>
  <c r="O5" i="74"/>
  <c r="P9" i="74"/>
  <c r="P8" i="74"/>
  <c r="V14" i="74"/>
  <c r="R5" i="74"/>
  <c r="P10" i="74"/>
  <c r="S14" i="74"/>
  <c r="P11" i="74"/>
  <c r="AA14" i="74"/>
  <c r="S10" i="74"/>
  <c r="BD19" i="80"/>
  <c r="BC20" i="80"/>
  <c r="BI18" i="80"/>
  <c r="BH18" i="80"/>
  <c r="BG18" i="80"/>
  <c r="BF18" i="80"/>
  <c r="BC19" i="78"/>
  <c r="BD18" i="78"/>
  <c r="BF17" i="78"/>
  <c r="BI17" i="78"/>
  <c r="BH17" i="78"/>
  <c r="BG17" i="78"/>
  <c r="BG17" i="79"/>
  <c r="BF17" i="79"/>
  <c r="BI17" i="79"/>
  <c r="BH17" i="79"/>
  <c r="BC19" i="79"/>
  <c r="BD18" i="79"/>
  <c r="BH14" i="76"/>
  <c r="BG14" i="76"/>
  <c r="BF14" i="76"/>
  <c r="BI14" i="76"/>
  <c r="BD15" i="76"/>
  <c r="BC16" i="76"/>
  <c r="BG13" i="75"/>
  <c r="BF13" i="75"/>
  <c r="BI13" i="75"/>
  <c r="BH13" i="75"/>
  <c r="BD14" i="75"/>
  <c r="BC15" i="75"/>
  <c r="BD12" i="74"/>
  <c r="BC13" i="74"/>
  <c r="BI11" i="74"/>
  <c r="BG11" i="74"/>
  <c r="BF11" i="74"/>
  <c r="BH11" i="74"/>
  <c r="BD9" i="73"/>
  <c r="BH9" i="73" s="1"/>
  <c r="AM53" i="73"/>
  <c r="AH53" i="73"/>
  <c r="AG53" i="73"/>
  <c r="BD8" i="73"/>
  <c r="BD7" i="73"/>
  <c r="BC11" i="73"/>
  <c r="BD10" i="73"/>
  <c r="AY37" i="71"/>
  <c r="AY13" i="71"/>
  <c r="AY9" i="71"/>
  <c r="AY26" i="71"/>
  <c r="AY18" i="71"/>
  <c r="AY12" i="71"/>
  <c r="AY8" i="71"/>
  <c r="AY63" i="71"/>
  <c r="AY24" i="71"/>
  <c r="AY41" i="71"/>
  <c r="AY11" i="71"/>
  <c r="AY21" i="71"/>
  <c r="AY33" i="71"/>
  <c r="AY15" i="71"/>
  <c r="AY10" i="71"/>
  <c r="AY45" i="71"/>
  <c r="AY48" i="71"/>
  <c r="AY34" i="71"/>
  <c r="AY28" i="71"/>
  <c r="AY22" i="71"/>
  <c r="L5" i="71"/>
  <c r="M14" i="71"/>
  <c r="AY31" i="71"/>
  <c r="AY39" i="71"/>
  <c r="AY51" i="71"/>
  <c r="AY61" i="71"/>
  <c r="M9" i="71"/>
  <c r="M10" i="71"/>
  <c r="AY46" i="71"/>
  <c r="AY53" i="71"/>
  <c r="AY38" i="71"/>
  <c r="AY17" i="71"/>
  <c r="C77" i="71"/>
  <c r="AY16" i="71"/>
  <c r="BC9" i="71"/>
  <c r="AY43" i="71"/>
  <c r="AY59" i="71"/>
  <c r="M8" i="71"/>
  <c r="AY55" i="71"/>
  <c r="AY40" i="71"/>
  <c r="AY60" i="71"/>
  <c r="AY52" i="71"/>
  <c r="AY44" i="71"/>
  <c r="AY42" i="71"/>
  <c r="AY58" i="71"/>
  <c r="AY7" i="71"/>
  <c r="AY57" i="71"/>
  <c r="AY30" i="71"/>
  <c r="AY23" i="71"/>
  <c r="AY62" i="71"/>
  <c r="AY32" i="71"/>
  <c r="AY29" i="71"/>
  <c r="M13" i="71"/>
  <c r="AY14" i="71"/>
  <c r="AY49" i="71"/>
  <c r="AY56" i="71"/>
  <c r="AY54" i="71"/>
  <c r="AY36" i="71"/>
  <c r="AY50" i="71"/>
  <c r="AY20" i="71"/>
  <c r="AY25" i="71"/>
  <c r="Y14" i="71"/>
  <c r="AY27" i="71"/>
  <c r="AY35" i="71"/>
  <c r="AY47" i="71"/>
  <c r="AY19" i="71"/>
  <c r="M11" i="71"/>
  <c r="M12" i="71"/>
  <c r="C68" i="70"/>
  <c r="B68" i="70" s="1"/>
  <c r="AH67" i="70"/>
  <c r="AG67" i="70"/>
  <c r="AF67" i="70"/>
  <c r="AH66" i="70"/>
  <c r="AG66" i="70"/>
  <c r="AF66" i="70"/>
  <c r="AH65" i="70"/>
  <c r="AG65" i="70"/>
  <c r="AF65" i="70"/>
  <c r="AH64" i="70"/>
  <c r="AG64" i="70"/>
  <c r="AF64" i="70"/>
  <c r="AV63" i="70"/>
  <c r="AH63" i="70"/>
  <c r="AG63" i="70"/>
  <c r="AF63" i="70"/>
  <c r="AV62" i="70"/>
  <c r="AH62" i="70"/>
  <c r="AG62" i="70"/>
  <c r="AF62" i="70"/>
  <c r="G62" i="70"/>
  <c r="AV61" i="70"/>
  <c r="AV60" i="70"/>
  <c r="AH60" i="70"/>
  <c r="AG60" i="70"/>
  <c r="AF60" i="70"/>
  <c r="AF61" i="70" s="1"/>
  <c r="G60" i="70"/>
  <c r="E60" i="70" s="1"/>
  <c r="AV59" i="70"/>
  <c r="AH59" i="70"/>
  <c r="AG59" i="70"/>
  <c r="AF59" i="70"/>
  <c r="G59" i="70"/>
  <c r="E59" i="70" s="1"/>
  <c r="AV58" i="70"/>
  <c r="AH58" i="70"/>
  <c r="AG58" i="70"/>
  <c r="AF58" i="70"/>
  <c r="G58" i="70"/>
  <c r="AV57" i="70"/>
  <c r="AH57" i="70"/>
  <c r="AG57" i="70"/>
  <c r="AF57" i="70"/>
  <c r="G57" i="70"/>
  <c r="AV56" i="70"/>
  <c r="AH56" i="70"/>
  <c r="AG56" i="70"/>
  <c r="AF56" i="70"/>
  <c r="G56" i="70"/>
  <c r="AV55" i="70"/>
  <c r="AH55" i="70"/>
  <c r="AG55" i="70"/>
  <c r="AF55" i="70"/>
  <c r="G55" i="70"/>
  <c r="E55" i="70" s="1"/>
  <c r="AV54" i="70"/>
  <c r="AV53" i="70"/>
  <c r="AV52" i="70"/>
  <c r="AV51" i="70"/>
  <c r="AV50" i="70"/>
  <c r="AV49" i="70"/>
  <c r="AV48" i="70"/>
  <c r="AV47" i="70"/>
  <c r="AV46" i="70"/>
  <c r="AV45" i="70"/>
  <c r="AV44" i="70"/>
  <c r="AV43" i="70"/>
  <c r="AV42" i="70"/>
  <c r="AV41" i="70"/>
  <c r="AV40" i="70"/>
  <c r="AV39" i="70"/>
  <c r="AV38" i="70"/>
  <c r="AV37" i="70"/>
  <c r="AV36" i="70"/>
  <c r="AV35" i="70"/>
  <c r="AV34" i="70"/>
  <c r="AV33" i="70"/>
  <c r="AV32" i="70"/>
  <c r="AV31" i="70"/>
  <c r="AV30" i="70"/>
  <c r="AV29" i="70"/>
  <c r="AV28" i="70"/>
  <c r="AV27" i="70"/>
  <c r="AV26" i="70"/>
  <c r="AV25" i="70"/>
  <c r="AV24" i="70"/>
  <c r="AV23" i="70"/>
  <c r="AV22" i="70"/>
  <c r="AV21" i="70"/>
  <c r="AV20" i="70"/>
  <c r="AV19" i="70"/>
  <c r="AV18" i="70"/>
  <c r="AV17" i="70"/>
  <c r="AV16" i="70"/>
  <c r="L16" i="70" a="1"/>
  <c r="L16" i="70" s="1"/>
  <c r="AV15" i="70"/>
  <c r="AV14" i="70"/>
  <c r="AV13" i="70"/>
  <c r="L13" i="70"/>
  <c r="AV12" i="70"/>
  <c r="L12" i="70"/>
  <c r="AV11" i="70"/>
  <c r="L11" i="70"/>
  <c r="AV10" i="70"/>
  <c r="L10" i="70"/>
  <c r="AV9" i="70"/>
  <c r="L9" i="70"/>
  <c r="AV8" i="70"/>
  <c r="L8" i="70"/>
  <c r="BC7" i="70"/>
  <c r="AV7" i="70"/>
  <c r="AF7" i="70"/>
  <c r="AF8" i="70" s="1"/>
  <c r="AF9" i="70" s="1"/>
  <c r="AF10" i="70" s="1"/>
  <c r="AF11" i="70" s="1"/>
  <c r="AF12" i="70" s="1"/>
  <c r="AF13" i="70" s="1"/>
  <c r="AF14" i="70" s="1"/>
  <c r="AF15" i="70" s="1"/>
  <c r="AF16" i="70" s="1"/>
  <c r="AF17" i="70" s="1"/>
  <c r="AF18" i="70" s="1"/>
  <c r="AF19" i="70" s="1"/>
  <c r="AF20" i="70" s="1"/>
  <c r="AF21" i="70" s="1"/>
  <c r="AF22" i="70" s="1"/>
  <c r="AF23" i="70" s="1"/>
  <c r="AF24" i="70" s="1"/>
  <c r="AF25" i="70" s="1"/>
  <c r="AF26" i="70" s="1"/>
  <c r="AF27" i="70" s="1"/>
  <c r="AF28" i="70" s="1"/>
  <c r="AF29" i="70" s="1"/>
  <c r="AF30" i="70" s="1"/>
  <c r="AF31" i="70" s="1"/>
  <c r="AF32" i="70" s="1"/>
  <c r="AF33" i="70" s="1"/>
  <c r="AF34" i="70" s="1"/>
  <c r="AF35" i="70" s="1"/>
  <c r="AF36" i="70" s="1"/>
  <c r="AF37" i="70" s="1"/>
  <c r="AF38" i="70" s="1"/>
  <c r="AF39" i="70" s="1"/>
  <c r="AF40" i="70" s="1"/>
  <c r="AF41" i="70" s="1"/>
  <c r="AF42" i="70" s="1"/>
  <c r="AF43" i="70" s="1"/>
  <c r="AF44" i="70" s="1"/>
  <c r="AF45" i="70" s="1"/>
  <c r="AF46" i="70" s="1"/>
  <c r="AF47" i="70" s="1"/>
  <c r="AF48" i="70" s="1"/>
  <c r="AF49" i="70" s="1"/>
  <c r="AF50" i="70" s="1"/>
  <c r="AF51" i="70" s="1"/>
  <c r="AF52" i="70" s="1"/>
  <c r="AF53" i="70" s="1"/>
  <c r="AF54" i="70" s="1"/>
  <c r="AL4" i="70"/>
  <c r="AK4" i="70"/>
  <c r="AK2" i="70" s="1"/>
  <c r="AJ4" i="70"/>
  <c r="AJ2" i="70" s="1"/>
  <c r="G3" i="70"/>
  <c r="AL2" i="70"/>
  <c r="E2" i="70"/>
  <c r="E3" i="70" s="1"/>
  <c r="A1" i="70"/>
  <c r="AL51" i="73"/>
  <c r="E44" i="73"/>
  <c r="E13" i="73"/>
  <c r="AL26" i="73"/>
  <c r="AJ37" i="71"/>
  <c r="AJ66" i="71"/>
  <c r="AL33" i="73"/>
  <c r="AJ67" i="71"/>
  <c r="AJ8" i="71"/>
  <c r="AK16" i="73"/>
  <c r="AL38" i="73"/>
  <c r="E38" i="73"/>
  <c r="AJ18" i="71"/>
  <c r="AL47" i="73"/>
  <c r="AK8" i="73"/>
  <c r="E11" i="71"/>
  <c r="AL42" i="73"/>
  <c r="E36" i="73"/>
  <c r="AL50" i="73"/>
  <c r="AJ62" i="71"/>
  <c r="AK10" i="73"/>
  <c r="AJ43" i="71"/>
  <c r="AK34" i="73"/>
  <c r="AL19" i="73"/>
  <c r="AK35" i="73"/>
  <c r="AL36" i="73"/>
  <c r="E37" i="73"/>
  <c r="E45" i="73"/>
  <c r="AK12" i="73"/>
  <c r="AL8" i="73"/>
  <c r="AL10" i="73"/>
  <c r="AJ16" i="71"/>
  <c r="AJ61" i="71"/>
  <c r="G49" i="71"/>
  <c r="G38" i="71"/>
  <c r="AL23" i="73"/>
  <c r="G23" i="71"/>
  <c r="E33" i="73"/>
  <c r="AK51" i="73"/>
  <c r="AL28" i="73"/>
  <c r="E47" i="73"/>
  <c r="AJ20" i="71"/>
  <c r="AL7" i="73"/>
  <c r="G27" i="71"/>
  <c r="E39" i="73"/>
  <c r="G45" i="71"/>
  <c r="E16" i="73"/>
  <c r="E18" i="73"/>
  <c r="G39" i="71"/>
  <c r="AL22" i="73"/>
  <c r="AJ44" i="71"/>
  <c r="AL9" i="73"/>
  <c r="AJ38" i="71"/>
  <c r="E50" i="73"/>
  <c r="AJ63" i="71"/>
  <c r="G16" i="71"/>
  <c r="AJ46" i="71"/>
  <c r="AL14" i="73"/>
  <c r="E9" i="71"/>
  <c r="AJ29" i="71"/>
  <c r="AK32" i="73"/>
  <c r="AK23" i="73"/>
  <c r="G48" i="71"/>
  <c r="E17" i="73"/>
  <c r="E27" i="73"/>
  <c r="E9" i="73"/>
  <c r="AJ50" i="71"/>
  <c r="G50" i="71"/>
  <c r="AJ17" i="71"/>
  <c r="E32" i="73"/>
  <c r="AK29" i="73"/>
  <c r="E11" i="73"/>
  <c r="AK61" i="73"/>
  <c r="E6" i="70"/>
  <c r="AK28" i="73"/>
  <c r="AJ11" i="71"/>
  <c r="AJ39" i="71"/>
  <c r="AL34" i="73"/>
  <c r="AL43" i="73"/>
  <c r="E10" i="73"/>
  <c r="AJ45" i="71"/>
  <c r="AK20" i="73"/>
  <c r="E21" i="73"/>
  <c r="AJ7" i="71"/>
  <c r="AJ55" i="71"/>
  <c r="E24" i="73"/>
  <c r="AJ21" i="71"/>
  <c r="G31" i="71"/>
  <c r="G17" i="71"/>
  <c r="AK31" i="73"/>
  <c r="AJ10" i="71"/>
  <c r="AK44" i="73"/>
  <c r="AJ9" i="71"/>
  <c r="E8" i="73"/>
  <c r="G52" i="71"/>
  <c r="AJ23" i="71"/>
  <c r="AL52" i="73"/>
  <c r="AL41" i="73"/>
  <c r="G30" i="71"/>
  <c r="AJ42" i="71"/>
  <c r="AJ49" i="71"/>
  <c r="AJ40" i="71"/>
  <c r="AK43" i="73"/>
  <c r="AK14" i="73"/>
  <c r="AJ25" i="71"/>
  <c r="AK48" i="73"/>
  <c r="G12" i="71"/>
  <c r="E19" i="73"/>
  <c r="E12" i="73"/>
  <c r="AJ33" i="71"/>
  <c r="E29" i="73"/>
  <c r="AL17" i="73"/>
  <c r="AK42" i="73"/>
  <c r="G47" i="71"/>
  <c r="AJ34" i="71"/>
  <c r="E41" i="71"/>
  <c r="AK46" i="73"/>
  <c r="AJ24" i="71"/>
  <c r="G26" i="71"/>
  <c r="AJ48" i="71"/>
  <c r="E28" i="73"/>
  <c r="AK41" i="73"/>
  <c r="E48" i="73"/>
  <c r="AJ35" i="71"/>
  <c r="AK27" i="73"/>
  <c r="AL25" i="73"/>
  <c r="E61" i="73"/>
  <c r="E25" i="73"/>
  <c r="E8" i="71"/>
  <c r="AJ14" i="71"/>
  <c r="AL35" i="73"/>
  <c r="AK52" i="73"/>
  <c r="AL13" i="73"/>
  <c r="G22" i="71"/>
  <c r="AK26" i="73"/>
  <c r="AK37" i="73"/>
  <c r="AL11" i="73"/>
  <c r="G46" i="71"/>
  <c r="E22" i="73"/>
  <c r="G34" i="71"/>
  <c r="AJ28" i="71"/>
  <c r="AL45" i="73"/>
  <c r="AJ32" i="71"/>
  <c r="AK18" i="73"/>
  <c r="G28" i="71"/>
  <c r="G20" i="71"/>
  <c r="AL37" i="73"/>
  <c r="AJ31" i="71"/>
  <c r="AK30" i="73"/>
  <c r="G18" i="71"/>
  <c r="AJ57" i="71"/>
  <c r="AJ19" i="71"/>
  <c r="AJ64" i="71"/>
  <c r="AJ12" i="71"/>
  <c r="AL61" i="73"/>
  <c r="E15" i="73"/>
  <c r="AL49" i="73"/>
  <c r="G51" i="71"/>
  <c r="G23" i="70"/>
  <c r="AJ36" i="71"/>
  <c r="AK11" i="73"/>
  <c r="AK13" i="73"/>
  <c r="G7" i="71"/>
  <c r="E31" i="73"/>
  <c r="AL29" i="73"/>
  <c r="AJ56" i="71"/>
  <c r="AL15" i="73"/>
  <c r="E43" i="73"/>
  <c r="AJ58" i="71"/>
  <c r="AL30" i="73"/>
  <c r="AK45" i="73"/>
  <c r="AK21" i="73"/>
  <c r="AK25" i="73"/>
  <c r="AK17" i="73"/>
  <c r="AL44" i="73"/>
  <c r="AJ60" i="71"/>
  <c r="AL40" i="73"/>
  <c r="G37" i="71"/>
  <c r="G53" i="71"/>
  <c r="AL27" i="73"/>
  <c r="E23" i="73"/>
  <c r="G19" i="71"/>
  <c r="AJ26" i="71"/>
  <c r="AK40" i="73"/>
  <c r="G24" i="71"/>
  <c r="G21" i="71"/>
  <c r="G13" i="71"/>
  <c r="G32" i="71"/>
  <c r="G44" i="71"/>
  <c r="E14" i="71"/>
  <c r="AJ47" i="71"/>
  <c r="G61" i="71"/>
  <c r="E35" i="73"/>
  <c r="AK9" i="73"/>
  <c r="E42" i="73"/>
  <c r="AK19" i="73"/>
  <c r="AK50" i="73"/>
  <c r="G43" i="71"/>
  <c r="G42" i="71"/>
  <c r="G36" i="71"/>
  <c r="AL18" i="73"/>
  <c r="AL32" i="73"/>
  <c r="AK36" i="73"/>
  <c r="AJ27" i="71"/>
  <c r="AL12" i="73"/>
  <c r="AL20" i="73"/>
  <c r="G33" i="71"/>
  <c r="AK22" i="73"/>
  <c r="E20" i="73"/>
  <c r="AJ53" i="71"/>
  <c r="G25" i="71"/>
  <c r="E52" i="73"/>
  <c r="AK15" i="73"/>
  <c r="G35" i="71"/>
  <c r="AK38" i="73"/>
  <c r="AL16" i="73"/>
  <c r="E49" i="73"/>
  <c r="AK39" i="73"/>
  <c r="AJ22" i="71"/>
  <c r="AK24" i="73"/>
  <c r="AJ15" i="71"/>
  <c r="AL24" i="73"/>
  <c r="AJ54" i="71"/>
  <c r="AJ51" i="71"/>
  <c r="AL46" i="73"/>
  <c r="AJ41" i="71"/>
  <c r="G29" i="71"/>
  <c r="AJ59" i="71"/>
  <c r="AL39" i="73"/>
  <c r="AK49" i="73"/>
  <c r="AK33" i="73"/>
  <c r="AL21" i="73"/>
  <c r="AL31" i="73"/>
  <c r="E10" i="71"/>
  <c r="AJ65" i="71"/>
  <c r="AK7" i="73"/>
  <c r="AK47" i="73"/>
  <c r="G15" i="71"/>
  <c r="G40" i="71"/>
  <c r="AJ30" i="71"/>
  <c r="E46" i="73"/>
  <c r="AJ13" i="71"/>
  <c r="AL48" i="73"/>
  <c r="AJ52" i="71"/>
  <c r="E14" i="73"/>
  <c r="E40" i="73"/>
  <c r="BC32" i="85" l="1"/>
  <c r="BD31" i="85"/>
  <c r="BF30" i="85"/>
  <c r="BI30" i="85"/>
  <c r="BH30" i="85"/>
  <c r="BG30" i="85"/>
  <c r="BH29" i="84"/>
  <c r="BG29" i="84"/>
  <c r="BF29" i="84"/>
  <c r="BI29" i="84"/>
  <c r="BC31" i="84"/>
  <c r="BD30" i="84"/>
  <c r="BG26" i="83"/>
  <c r="BH26" i="83"/>
  <c r="BI26" i="83"/>
  <c r="BF26" i="83"/>
  <c r="BD27" i="83"/>
  <c r="BC28" i="83"/>
  <c r="BD21" i="81"/>
  <c r="BC22" i="81"/>
  <c r="BH20" i="81"/>
  <c r="BI20" i="81"/>
  <c r="BG20" i="81"/>
  <c r="BF20" i="81"/>
  <c r="AK62" i="71"/>
  <c r="AM62" i="71" s="1"/>
  <c r="AL62" i="71"/>
  <c r="AL64" i="71"/>
  <c r="AK64" i="71"/>
  <c r="AM64" i="71" s="1"/>
  <c r="AM21" i="73"/>
  <c r="AH49" i="73"/>
  <c r="AG49" i="73"/>
  <c r="AG7" i="73"/>
  <c r="AH7" i="73"/>
  <c r="AL54" i="71"/>
  <c r="AK54" i="71"/>
  <c r="AM54" i="71" s="1"/>
  <c r="AL63" i="71"/>
  <c r="AK63" i="71"/>
  <c r="AM63" i="71" s="1"/>
  <c r="AL58" i="71"/>
  <c r="AK58" i="71"/>
  <c r="AM58" i="71" s="1"/>
  <c r="AM52" i="73"/>
  <c r="AH25" i="73"/>
  <c r="AG25" i="73"/>
  <c r="AM50" i="73"/>
  <c r="AL65" i="71"/>
  <c r="AK65" i="71"/>
  <c r="AM65" i="71" s="1"/>
  <c r="AL38" i="71"/>
  <c r="AH38" i="71" s="1"/>
  <c r="AK38" i="71"/>
  <c r="AM38" i="71" s="1"/>
  <c r="AM16" i="73"/>
  <c r="AH41" i="73"/>
  <c r="AG41" i="73"/>
  <c r="AH19" i="73"/>
  <c r="AG19" i="73"/>
  <c r="AM29" i="73"/>
  <c r="AH31" i="73"/>
  <c r="AG31" i="73"/>
  <c r="AL56" i="71"/>
  <c r="AK56" i="71"/>
  <c r="AM56" i="71" s="1"/>
  <c r="AH13" i="73"/>
  <c r="AG13" i="73"/>
  <c r="AH33" i="73"/>
  <c r="AG33" i="73"/>
  <c r="AM36" i="73"/>
  <c r="AL60" i="71"/>
  <c r="AK60" i="71"/>
  <c r="AM60" i="71" s="1"/>
  <c r="AG29" i="73"/>
  <c r="AH29" i="73"/>
  <c r="AG47" i="73"/>
  <c r="AH47" i="73"/>
  <c r="AH38" i="73"/>
  <c r="AG38" i="73"/>
  <c r="AL67" i="71"/>
  <c r="AK67" i="71"/>
  <c r="AM67" i="71" s="1"/>
  <c r="AH32" i="73"/>
  <c r="AG32" i="73"/>
  <c r="AG26" i="73"/>
  <c r="AH26" i="73"/>
  <c r="AM22" i="73"/>
  <c r="AM48" i="73"/>
  <c r="AG30" i="73"/>
  <c r="AH30" i="73"/>
  <c r="AM49" i="73"/>
  <c r="AM17" i="73"/>
  <c r="AM42" i="73"/>
  <c r="AM25" i="73"/>
  <c r="AH12" i="73"/>
  <c r="AG12" i="73"/>
  <c r="AH34" i="73"/>
  <c r="AG34" i="73"/>
  <c r="AM43" i="73"/>
  <c r="AH44" i="73"/>
  <c r="AG44" i="73"/>
  <c r="AM41" i="73"/>
  <c r="AM46" i="73"/>
  <c r="AM34" i="73"/>
  <c r="AM40" i="73"/>
  <c r="AK59" i="71"/>
  <c r="AM59" i="71" s="1"/>
  <c r="AL59" i="71"/>
  <c r="AH23" i="73"/>
  <c r="AG23" i="73"/>
  <c r="AH28" i="73"/>
  <c r="AG28" i="73"/>
  <c r="AH37" i="73"/>
  <c r="AG37" i="73"/>
  <c r="AG21" i="73"/>
  <c r="AH21" i="73"/>
  <c r="AM61" i="73"/>
  <c r="AG52" i="73"/>
  <c r="AH52" i="73"/>
  <c r="AM10" i="73"/>
  <c r="R16" i="73" a="1"/>
  <c r="R16" i="73" s="1"/>
  <c r="O9" i="73"/>
  <c r="U16" i="73" a="1"/>
  <c r="U16" i="73" s="1"/>
  <c r="O16" i="73" a="1"/>
  <c r="O16" i="73" s="1"/>
  <c r="U11" i="73"/>
  <c r="V11" i="73" s="1"/>
  <c r="R10" i="73"/>
  <c r="O11" i="73"/>
  <c r="R12" i="73"/>
  <c r="U9" i="73"/>
  <c r="V9" i="73" s="1"/>
  <c r="U10" i="73"/>
  <c r="V10" i="73" s="1"/>
  <c r="U12" i="73"/>
  <c r="V12" i="73" s="1"/>
  <c r="O12" i="73"/>
  <c r="O13" i="73"/>
  <c r="P13" i="73" s="1"/>
  <c r="R13" i="73"/>
  <c r="S13" i="73" s="1"/>
  <c r="U13" i="73"/>
  <c r="V13" i="73" s="1"/>
  <c r="R8" i="73"/>
  <c r="U8" i="73"/>
  <c r="O8" i="73"/>
  <c r="R9" i="73"/>
  <c r="O10" i="73"/>
  <c r="R11" i="73"/>
  <c r="AG22" i="73"/>
  <c r="AH22" i="73"/>
  <c r="AM37" i="73"/>
  <c r="AH27" i="73"/>
  <c r="AG27" i="73"/>
  <c r="AG18" i="73"/>
  <c r="AH18" i="73"/>
  <c r="AG36" i="73"/>
  <c r="AH36" i="73"/>
  <c r="AM28" i="73"/>
  <c r="AG17" i="73"/>
  <c r="AH17" i="73"/>
  <c r="AH43" i="73"/>
  <c r="AG43" i="73"/>
  <c r="AM13" i="73"/>
  <c r="AM35" i="73"/>
  <c r="AM30" i="73"/>
  <c r="AM8" i="73"/>
  <c r="AM31" i="73"/>
  <c r="AM27" i="73"/>
  <c r="AM18" i="73"/>
  <c r="AM47" i="73"/>
  <c r="AL57" i="71"/>
  <c r="AK57" i="71"/>
  <c r="AM57" i="71" s="1"/>
  <c r="AM15" i="73"/>
  <c r="AH50" i="73"/>
  <c r="AG50" i="73"/>
  <c r="AM14" i="73"/>
  <c r="AM11" i="73"/>
  <c r="AH8" i="73"/>
  <c r="AG8" i="73"/>
  <c r="AH16" i="73"/>
  <c r="AG16" i="73"/>
  <c r="AM19" i="73"/>
  <c r="AM33" i="73"/>
  <c r="AG46" i="73"/>
  <c r="AH46" i="73"/>
  <c r="AG9" i="73"/>
  <c r="AH9" i="73"/>
  <c r="AG39" i="73"/>
  <c r="AH39" i="73"/>
  <c r="AM24" i="73"/>
  <c r="AH35" i="73"/>
  <c r="AG35" i="73"/>
  <c r="AM51" i="73"/>
  <c r="AM38" i="73"/>
  <c r="AH14" i="73"/>
  <c r="AG14" i="73"/>
  <c r="AM20" i="73"/>
  <c r="AH11" i="73"/>
  <c r="AG11" i="73"/>
  <c r="AM26" i="73"/>
  <c r="AH15" i="73"/>
  <c r="AG15" i="73"/>
  <c r="AG51" i="73"/>
  <c r="AH51" i="73"/>
  <c r="AH10" i="73"/>
  <c r="AG10" i="73"/>
  <c r="AK55" i="71"/>
  <c r="AM55" i="71" s="1"/>
  <c r="AL55" i="71"/>
  <c r="AK66" i="71"/>
  <c r="AM66" i="71" s="1"/>
  <c r="AL66" i="71"/>
  <c r="AM23" i="73"/>
  <c r="AM39" i="73"/>
  <c r="AH20" i="73"/>
  <c r="AG20" i="73"/>
  <c r="AM45" i="73"/>
  <c r="AH45" i="73"/>
  <c r="AG45" i="73"/>
  <c r="AM32" i="73"/>
  <c r="AM12" i="73"/>
  <c r="AM7" i="73"/>
  <c r="AM44" i="73"/>
  <c r="AH61" i="73"/>
  <c r="AG61" i="73"/>
  <c r="AH24" i="73"/>
  <c r="AG24" i="73"/>
  <c r="AM9" i="73"/>
  <c r="AG40" i="73"/>
  <c r="AH40" i="73"/>
  <c r="AG42" i="73"/>
  <c r="AH42" i="73"/>
  <c r="AH48" i="73"/>
  <c r="AG48" i="73"/>
  <c r="BI9" i="73"/>
  <c r="BF9" i="73"/>
  <c r="BG9" i="73"/>
  <c r="BC21" i="80"/>
  <c r="BD20" i="80"/>
  <c r="BF19" i="80"/>
  <c r="BI19" i="80"/>
  <c r="BH19" i="80"/>
  <c r="BG19" i="80"/>
  <c r="BG18" i="78"/>
  <c r="BF18" i="78"/>
  <c r="BI18" i="78"/>
  <c r="BH18" i="78"/>
  <c r="BC20" i="78"/>
  <c r="BD19" i="78"/>
  <c r="BH18" i="79"/>
  <c r="BG18" i="79"/>
  <c r="BF18" i="79"/>
  <c r="BI18" i="79"/>
  <c r="BC20" i="79"/>
  <c r="BD19" i="79"/>
  <c r="BD16" i="76"/>
  <c r="BC17" i="76"/>
  <c r="BI15" i="76"/>
  <c r="BH15" i="76"/>
  <c r="BG15" i="76"/>
  <c r="BF15" i="76"/>
  <c r="BC16" i="75"/>
  <c r="BD15" i="75"/>
  <c r="BF14" i="75"/>
  <c r="BI14" i="75"/>
  <c r="BH14" i="75"/>
  <c r="BG14" i="75"/>
  <c r="BC14" i="74"/>
  <c r="BD13" i="74"/>
  <c r="BI12" i="74"/>
  <c r="BG12" i="74"/>
  <c r="BF12" i="74"/>
  <c r="BH12" i="74"/>
  <c r="BD11" i="73"/>
  <c r="BC12" i="73"/>
  <c r="BF7" i="73"/>
  <c r="BI7" i="73"/>
  <c r="BH7" i="73"/>
  <c r="BG7" i="73"/>
  <c r="BF8" i="73"/>
  <c r="BI8" i="73"/>
  <c r="BH8" i="73"/>
  <c r="BG8" i="73"/>
  <c r="BG10" i="73"/>
  <c r="BH10" i="73"/>
  <c r="BI10" i="73"/>
  <c r="BF10" i="73"/>
  <c r="AW8" i="70"/>
  <c r="AX8" i="70" s="1"/>
  <c r="AH54" i="71"/>
  <c r="AG54" i="71"/>
  <c r="BD7" i="71"/>
  <c r="BD8" i="71"/>
  <c r="BD9" i="71"/>
  <c r="BC10" i="71"/>
  <c r="L14" i="70"/>
  <c r="M14" i="70" s="1"/>
  <c r="AW19" i="70"/>
  <c r="AX19" i="70" s="1"/>
  <c r="AW56" i="70"/>
  <c r="Y14" i="70"/>
  <c r="M8" i="70"/>
  <c r="AW9" i="70"/>
  <c r="AX9" i="70" s="1"/>
  <c r="AW13" i="70"/>
  <c r="AX13" i="70" s="1"/>
  <c r="AW15" i="70"/>
  <c r="AX15" i="70" s="1"/>
  <c r="AW27" i="70"/>
  <c r="AX27" i="70" s="1"/>
  <c r="BC8" i="70"/>
  <c r="AW25" i="70"/>
  <c r="AX25" i="70" s="1"/>
  <c r="AW60" i="70"/>
  <c r="AX60" i="70" s="1"/>
  <c r="AW52" i="70"/>
  <c r="AX52" i="70" s="1"/>
  <c r="M9" i="70"/>
  <c r="AW11" i="70"/>
  <c r="AX11" i="70" s="1"/>
  <c r="AW23" i="70"/>
  <c r="AX23" i="70" s="1"/>
  <c r="AW34" i="70"/>
  <c r="AX34" i="70" s="1"/>
  <c r="AW46" i="70"/>
  <c r="AX46" i="70" s="1"/>
  <c r="AW51" i="70"/>
  <c r="AX51" i="70" s="1"/>
  <c r="AW47" i="70"/>
  <c r="AX47" i="70" s="1"/>
  <c r="AW62" i="70"/>
  <c r="AX62" i="70" s="1"/>
  <c r="AW58" i="70"/>
  <c r="AW40" i="70"/>
  <c r="AX40" i="70" s="1"/>
  <c r="AW36" i="70"/>
  <c r="AX36" i="70" s="1"/>
  <c r="AW50" i="70"/>
  <c r="AX50" i="70" s="1"/>
  <c r="AW43" i="70"/>
  <c r="AX43" i="70" s="1"/>
  <c r="AW39" i="70"/>
  <c r="AX39" i="70" s="1"/>
  <c r="AW35" i="70"/>
  <c r="AX35" i="70" s="1"/>
  <c r="AW28" i="70"/>
  <c r="AX28" i="70" s="1"/>
  <c r="AW54" i="70"/>
  <c r="AX54" i="70" s="1"/>
  <c r="AW38" i="70"/>
  <c r="AX38" i="70" s="1"/>
  <c r="AW30" i="70"/>
  <c r="AX30" i="70" s="1"/>
  <c r="AW26" i="70"/>
  <c r="AX26" i="70" s="1"/>
  <c r="AW21" i="70"/>
  <c r="AX21" i="70" s="1"/>
  <c r="AW17" i="70"/>
  <c r="AX17" i="70" s="1"/>
  <c r="AW59" i="70"/>
  <c r="AX59" i="70" s="1"/>
  <c r="AW32" i="70"/>
  <c r="AX32" i="70" s="1"/>
  <c r="AW7" i="70"/>
  <c r="AX7" i="70" s="1"/>
  <c r="C77" i="70"/>
  <c r="AW10" i="70"/>
  <c r="AX10" i="70" s="1"/>
  <c r="AW12" i="70"/>
  <c r="AX12" i="70" s="1"/>
  <c r="AW14" i="70"/>
  <c r="AX14" i="70" s="1"/>
  <c r="AW16" i="70"/>
  <c r="AX16" i="70" s="1"/>
  <c r="AW18" i="70"/>
  <c r="AX18" i="70" s="1"/>
  <c r="AW20" i="70"/>
  <c r="AX20" i="70" s="1"/>
  <c r="AW22" i="70"/>
  <c r="AX22" i="70" s="1"/>
  <c r="AW42" i="70"/>
  <c r="AX42" i="70" s="1"/>
  <c r="AW31" i="70"/>
  <c r="AX31" i="70" s="1"/>
  <c r="AW44" i="70"/>
  <c r="AX44" i="70" s="1"/>
  <c r="AW55" i="70"/>
  <c r="AX55" i="70" s="1"/>
  <c r="AW24" i="70"/>
  <c r="AX24" i="70" s="1"/>
  <c r="AW29" i="70"/>
  <c r="AX29" i="70" s="1"/>
  <c r="AW49" i="70"/>
  <c r="AX49" i="70" s="1"/>
  <c r="AW33" i="70"/>
  <c r="AX33" i="70" s="1"/>
  <c r="AW37" i="70"/>
  <c r="AX37" i="70" s="1"/>
  <c r="AX41" i="70"/>
  <c r="AW41" i="70"/>
  <c r="AW48" i="70"/>
  <c r="AX48" i="70" s="1"/>
  <c r="AW63" i="70"/>
  <c r="AX63" i="70" s="1"/>
  <c r="AW45" i="70"/>
  <c r="AX45" i="70" s="1"/>
  <c r="AW53" i="70"/>
  <c r="AX53" i="70" s="1"/>
  <c r="AX58" i="70"/>
  <c r="AX56" i="70"/>
  <c r="AW57" i="70"/>
  <c r="AX57" i="70" s="1"/>
  <c r="AW61" i="70"/>
  <c r="AX61" i="70" s="1"/>
  <c r="C68" i="69"/>
  <c r="B68" i="69" s="1"/>
  <c r="AH67" i="69"/>
  <c r="AG67" i="69"/>
  <c r="AF67" i="69"/>
  <c r="AH66" i="69"/>
  <c r="AG66" i="69"/>
  <c r="AF66" i="69"/>
  <c r="AH65" i="69"/>
  <c r="AG65" i="69"/>
  <c r="AF65" i="69"/>
  <c r="AH64" i="69"/>
  <c r="AG64" i="69"/>
  <c r="AF64" i="69"/>
  <c r="AV63" i="69"/>
  <c r="AH63" i="69"/>
  <c r="AG63" i="69"/>
  <c r="AF63" i="69"/>
  <c r="AV62" i="69"/>
  <c r="AH62" i="69"/>
  <c r="AG62" i="69"/>
  <c r="AF62" i="69"/>
  <c r="G62" i="69"/>
  <c r="AV61" i="69"/>
  <c r="AV60" i="69"/>
  <c r="AH60" i="69"/>
  <c r="AG60" i="69"/>
  <c r="AF60" i="69"/>
  <c r="AF61" i="69" s="1"/>
  <c r="G60" i="69"/>
  <c r="E60" i="69" s="1"/>
  <c r="AV59" i="69"/>
  <c r="AH59" i="69"/>
  <c r="AG59" i="69"/>
  <c r="AF59" i="69"/>
  <c r="G59" i="69"/>
  <c r="E59" i="69" s="1"/>
  <c r="AV58" i="69"/>
  <c r="AH58" i="69"/>
  <c r="AG58" i="69"/>
  <c r="AF58" i="69"/>
  <c r="G58" i="69"/>
  <c r="AV57" i="69"/>
  <c r="AH57" i="69"/>
  <c r="AG57" i="69"/>
  <c r="AF57" i="69"/>
  <c r="G57" i="69"/>
  <c r="AV56" i="69"/>
  <c r="AH56" i="69"/>
  <c r="AG56" i="69"/>
  <c r="AF56" i="69"/>
  <c r="G56" i="69"/>
  <c r="AV55" i="69"/>
  <c r="AH55" i="69"/>
  <c r="AG55" i="69"/>
  <c r="AF55" i="69"/>
  <c r="G55" i="69"/>
  <c r="E55" i="69" s="1"/>
  <c r="AV54" i="69"/>
  <c r="AV53" i="69"/>
  <c r="AV52" i="69"/>
  <c r="AV51" i="69"/>
  <c r="AV50" i="69"/>
  <c r="AV49" i="69"/>
  <c r="AV48" i="69"/>
  <c r="AV47" i="69"/>
  <c r="AV46" i="69"/>
  <c r="AV45" i="69"/>
  <c r="AV44" i="69"/>
  <c r="AV43" i="69"/>
  <c r="AV42" i="69"/>
  <c r="AV41" i="69"/>
  <c r="AV40" i="69"/>
  <c r="AV39" i="69"/>
  <c r="AV38" i="69"/>
  <c r="AV37" i="69"/>
  <c r="AV36" i="69"/>
  <c r="AV35" i="69"/>
  <c r="AV34" i="69"/>
  <c r="AV33" i="69"/>
  <c r="AV32" i="69"/>
  <c r="AV31" i="69"/>
  <c r="AV30" i="69"/>
  <c r="AV29" i="69"/>
  <c r="AV28" i="69"/>
  <c r="AV27" i="69"/>
  <c r="AV26" i="69"/>
  <c r="AV25" i="69"/>
  <c r="AV24" i="69"/>
  <c r="AV23" i="69"/>
  <c r="AV22" i="69"/>
  <c r="AV21" i="69"/>
  <c r="AV20" i="69"/>
  <c r="AV19" i="69"/>
  <c r="AV18" i="69"/>
  <c r="AV17" i="69"/>
  <c r="AV16" i="69"/>
  <c r="L16" i="69" a="1"/>
  <c r="L16" i="69" s="1"/>
  <c r="AV15" i="69"/>
  <c r="AV14" i="69"/>
  <c r="AV13" i="69"/>
  <c r="L13" i="69"/>
  <c r="AV12" i="69"/>
  <c r="L12" i="69"/>
  <c r="AV11" i="69"/>
  <c r="L11" i="69"/>
  <c r="AV10" i="69"/>
  <c r="L10" i="69"/>
  <c r="AV9" i="69"/>
  <c r="L9" i="69"/>
  <c r="AV8" i="69"/>
  <c r="L8" i="69"/>
  <c r="BC7" i="69"/>
  <c r="BC8" i="69" s="1"/>
  <c r="AV7" i="69"/>
  <c r="AF7" i="69"/>
  <c r="AF8" i="69" s="1"/>
  <c r="AF9" i="69" s="1"/>
  <c r="AF10" i="69" s="1"/>
  <c r="AF11" i="69" s="1"/>
  <c r="AF12" i="69" s="1"/>
  <c r="AF13" i="69" s="1"/>
  <c r="AF14" i="69" s="1"/>
  <c r="AF15" i="69" s="1"/>
  <c r="AF16" i="69" s="1"/>
  <c r="AF17" i="69" s="1"/>
  <c r="AF18" i="69" s="1"/>
  <c r="AF19" i="69" s="1"/>
  <c r="AF20" i="69" s="1"/>
  <c r="AF21" i="69" s="1"/>
  <c r="AF22" i="69" s="1"/>
  <c r="AF23" i="69" s="1"/>
  <c r="AF24" i="69" s="1"/>
  <c r="AF25" i="69" s="1"/>
  <c r="AF26" i="69" s="1"/>
  <c r="AF27" i="69" s="1"/>
  <c r="AF28" i="69" s="1"/>
  <c r="AF29" i="69" s="1"/>
  <c r="AF30" i="69" s="1"/>
  <c r="AF31" i="69" s="1"/>
  <c r="AF32" i="69" s="1"/>
  <c r="AF33" i="69" s="1"/>
  <c r="AF34" i="69" s="1"/>
  <c r="AF35" i="69" s="1"/>
  <c r="AF36" i="69" s="1"/>
  <c r="AF37" i="69" s="1"/>
  <c r="AF38" i="69" s="1"/>
  <c r="AF39" i="69" s="1"/>
  <c r="AF40" i="69" s="1"/>
  <c r="AF41" i="69" s="1"/>
  <c r="AF42" i="69" s="1"/>
  <c r="AF43" i="69" s="1"/>
  <c r="AF44" i="69" s="1"/>
  <c r="AF45" i="69" s="1"/>
  <c r="AF46" i="69" s="1"/>
  <c r="AF47" i="69" s="1"/>
  <c r="AF48" i="69" s="1"/>
  <c r="AF49" i="69" s="1"/>
  <c r="AF50" i="69" s="1"/>
  <c r="AF51" i="69" s="1"/>
  <c r="AF52" i="69" s="1"/>
  <c r="AF53" i="69" s="1"/>
  <c r="AF54" i="69" s="1"/>
  <c r="AL4" i="69"/>
  <c r="AL2" i="69" s="1"/>
  <c r="AK4" i="69"/>
  <c r="AK2" i="69" s="1"/>
  <c r="AJ4" i="69"/>
  <c r="AJ2" i="69" s="1"/>
  <c r="G3" i="69"/>
  <c r="E2" i="69"/>
  <c r="E3" i="69" s="1"/>
  <c r="A1" i="69"/>
  <c r="BG31" i="85" l="1"/>
  <c r="BF31" i="85"/>
  <c r="BI31" i="85"/>
  <c r="BH31" i="85"/>
  <c r="BC33" i="85"/>
  <c r="BD32" i="85"/>
  <c r="BI30" i="84"/>
  <c r="BH30" i="84"/>
  <c r="BG30" i="84"/>
  <c r="BF30" i="84"/>
  <c r="BD31" i="84"/>
  <c r="BC32" i="84"/>
  <c r="BF27" i="83"/>
  <c r="BG27" i="83"/>
  <c r="BI27" i="83"/>
  <c r="BH27" i="83"/>
  <c r="BC29" i="83"/>
  <c r="BD28" i="83"/>
  <c r="AG38" i="71"/>
  <c r="BC23" i="81"/>
  <c r="BD22" i="81"/>
  <c r="BI21" i="81"/>
  <c r="BG21" i="81"/>
  <c r="BF21" i="81"/>
  <c r="BH21" i="81"/>
  <c r="M11" i="70"/>
  <c r="AA10" i="73"/>
  <c r="AA12" i="73"/>
  <c r="U14" i="73"/>
  <c r="V14" i="73" s="1"/>
  <c r="AA8" i="73"/>
  <c r="V8" i="73"/>
  <c r="AA13" i="73"/>
  <c r="R14" i="73"/>
  <c r="S8" i="73" s="1"/>
  <c r="O14" i="73"/>
  <c r="P12" i="73" s="1"/>
  <c r="AA9" i="73"/>
  <c r="AA11" i="73"/>
  <c r="BG20" i="80"/>
  <c r="BF20" i="80"/>
  <c r="BI20" i="80"/>
  <c r="BH20" i="80"/>
  <c r="BC22" i="80"/>
  <c r="BD21" i="80"/>
  <c r="M10" i="70"/>
  <c r="BH19" i="78"/>
  <c r="BG19" i="78"/>
  <c r="BF19" i="78"/>
  <c r="BI19" i="78"/>
  <c r="BD20" i="78"/>
  <c r="BC21" i="78"/>
  <c r="BI19" i="79"/>
  <c r="BH19" i="79"/>
  <c r="BG19" i="79"/>
  <c r="BF19" i="79"/>
  <c r="BC21" i="79"/>
  <c r="BD20" i="79"/>
  <c r="M13" i="70"/>
  <c r="BF16" i="76"/>
  <c r="BI16" i="76"/>
  <c r="BH16" i="76"/>
  <c r="BG16" i="76"/>
  <c r="BC18" i="76"/>
  <c r="BD17" i="76"/>
  <c r="BG15" i="75"/>
  <c r="BF15" i="75"/>
  <c r="BI15" i="75"/>
  <c r="BH15" i="75"/>
  <c r="BD16" i="75"/>
  <c r="BC17" i="75"/>
  <c r="BI13" i="74"/>
  <c r="BH13" i="74"/>
  <c r="BG13" i="74"/>
  <c r="BF13" i="74"/>
  <c r="BC15" i="74"/>
  <c r="BD14" i="74"/>
  <c r="BC13" i="73"/>
  <c r="BD12" i="73"/>
  <c r="BG11" i="73"/>
  <c r="BI11" i="73"/>
  <c r="BF11" i="73"/>
  <c r="BH11" i="73"/>
  <c r="BF9" i="71"/>
  <c r="BI9" i="71"/>
  <c r="BG9" i="71"/>
  <c r="BH9" i="71"/>
  <c r="BF8" i="71"/>
  <c r="BI8" i="71"/>
  <c r="BH8" i="71"/>
  <c r="BG8" i="71"/>
  <c r="BD10" i="71"/>
  <c r="BC11" i="71"/>
  <c r="BF7" i="71"/>
  <c r="BI7" i="71"/>
  <c r="BH7" i="71"/>
  <c r="BG7" i="71"/>
  <c r="M12" i="70"/>
  <c r="L5" i="70"/>
  <c r="AY49" i="70"/>
  <c r="AY10" i="70"/>
  <c r="AW8" i="69"/>
  <c r="AY52" i="70"/>
  <c r="AY61" i="70"/>
  <c r="AY37" i="70"/>
  <c r="AY29" i="70"/>
  <c r="AY23" i="70"/>
  <c r="AY48" i="70"/>
  <c r="AY42" i="70"/>
  <c r="AY45" i="70"/>
  <c r="AY25" i="70"/>
  <c r="AY13" i="70"/>
  <c r="AY34" i="70"/>
  <c r="AY9" i="70"/>
  <c r="AY53" i="70"/>
  <c r="AY63" i="70"/>
  <c r="AY41" i="70"/>
  <c r="AY30" i="70"/>
  <c r="AY44" i="70"/>
  <c r="AY26" i="70"/>
  <c r="AY18" i="70"/>
  <c r="AY7" i="70"/>
  <c r="AY59" i="70"/>
  <c r="AY35" i="70"/>
  <c r="AY47" i="70"/>
  <c r="AY19" i="70"/>
  <c r="BC9" i="70"/>
  <c r="AY11" i="70"/>
  <c r="AY56" i="70"/>
  <c r="AY24" i="70"/>
  <c r="AY38" i="70"/>
  <c r="AY17" i="70"/>
  <c r="AY39" i="70"/>
  <c r="AY51" i="70"/>
  <c r="AY60" i="70"/>
  <c r="AY15" i="70"/>
  <c r="AY8" i="70"/>
  <c r="AY55" i="70"/>
  <c r="AY33" i="70"/>
  <c r="AY32" i="70"/>
  <c r="AY28" i="70"/>
  <c r="AY50" i="70"/>
  <c r="AY62" i="70"/>
  <c r="AY46" i="70"/>
  <c r="AY57" i="70"/>
  <c r="AY22" i="70"/>
  <c r="AY14" i="70"/>
  <c r="AY12" i="70"/>
  <c r="AY36" i="70"/>
  <c r="AY40" i="70"/>
  <c r="AY27" i="70"/>
  <c r="AY58" i="70"/>
  <c r="AY31" i="70"/>
  <c r="AY20" i="70"/>
  <c r="AY16" i="70"/>
  <c r="AY21" i="70"/>
  <c r="AY54" i="70"/>
  <c r="AY43" i="70"/>
  <c r="AW60" i="69"/>
  <c r="AW58" i="69"/>
  <c r="AX58" i="69" s="1"/>
  <c r="AW57" i="69"/>
  <c r="AX57" i="69" s="1"/>
  <c r="AW56" i="69"/>
  <c r="AX56" i="69" s="1"/>
  <c r="AW55" i="69"/>
  <c r="AX55" i="69" s="1"/>
  <c r="AW47" i="69"/>
  <c r="AX47" i="69" s="1"/>
  <c r="AW63" i="69"/>
  <c r="AX63" i="69" s="1"/>
  <c r="AW53" i="69"/>
  <c r="AW45" i="69"/>
  <c r="AX45" i="69" s="1"/>
  <c r="AW40" i="69"/>
  <c r="AX40" i="69" s="1"/>
  <c r="AW51" i="69"/>
  <c r="AX51" i="69" s="1"/>
  <c r="AW36" i="69"/>
  <c r="AX36" i="69" s="1"/>
  <c r="AW32" i="69"/>
  <c r="AX32" i="69" s="1"/>
  <c r="AW28" i="69"/>
  <c r="AX28" i="69" s="1"/>
  <c r="AW26" i="69"/>
  <c r="AX26" i="69" s="1"/>
  <c r="AW23" i="69"/>
  <c r="AX23" i="69" s="1"/>
  <c r="AW18" i="69"/>
  <c r="AW24" i="69"/>
  <c r="AX24" i="69" s="1"/>
  <c r="AW16" i="69"/>
  <c r="AX16" i="69" s="1"/>
  <c r="AW14" i="69"/>
  <c r="AX14" i="69" s="1"/>
  <c r="AW17" i="69"/>
  <c r="AX17" i="69" s="1"/>
  <c r="AW59" i="69"/>
  <c r="AX59" i="69" s="1"/>
  <c r="AW7" i="69"/>
  <c r="AX7" i="69" s="1"/>
  <c r="AX8" i="69"/>
  <c r="BC9" i="69"/>
  <c r="L14" i="69"/>
  <c r="AW35" i="69"/>
  <c r="AX35" i="69" s="1"/>
  <c r="AW10" i="69"/>
  <c r="AX10" i="69" s="1"/>
  <c r="AW12" i="69"/>
  <c r="AX12" i="69" s="1"/>
  <c r="AW19" i="69"/>
  <c r="AX19" i="69" s="1"/>
  <c r="AW20" i="69"/>
  <c r="AX20" i="69" s="1"/>
  <c r="AW22" i="69"/>
  <c r="AX22" i="69" s="1"/>
  <c r="AW27" i="69"/>
  <c r="AX27" i="69" s="1"/>
  <c r="AW42" i="69"/>
  <c r="AX42" i="69" s="1"/>
  <c r="AW9" i="69"/>
  <c r="AX9" i="69" s="1"/>
  <c r="AW11" i="69"/>
  <c r="AX11" i="69" s="1"/>
  <c r="AW13" i="69"/>
  <c r="AX13" i="69" s="1"/>
  <c r="AW15" i="69"/>
  <c r="AX15" i="69" s="1"/>
  <c r="AW25" i="69"/>
  <c r="AX25" i="69" s="1"/>
  <c r="AW31" i="69"/>
  <c r="AX31" i="69" s="1"/>
  <c r="AW49" i="69"/>
  <c r="AX49" i="69" s="1"/>
  <c r="AW54" i="69"/>
  <c r="AX54" i="69" s="1"/>
  <c r="AX18" i="69"/>
  <c r="AW21" i="69"/>
  <c r="AX21" i="69" s="1"/>
  <c r="AW38" i="69"/>
  <c r="AX38" i="69" s="1"/>
  <c r="AW46" i="69"/>
  <c r="AX46" i="69" s="1"/>
  <c r="AW52" i="69"/>
  <c r="AX52" i="69" s="1"/>
  <c r="AW30" i="69"/>
  <c r="AX30" i="69" s="1"/>
  <c r="AW34" i="69"/>
  <c r="AX34" i="69" s="1"/>
  <c r="AW39" i="69"/>
  <c r="AW29" i="69"/>
  <c r="AX29" i="69" s="1"/>
  <c r="AW33" i="69"/>
  <c r="AX33" i="69" s="1"/>
  <c r="AW43" i="69"/>
  <c r="AX43" i="69" s="1"/>
  <c r="AW37" i="69"/>
  <c r="AX37" i="69" s="1"/>
  <c r="AW41" i="69"/>
  <c r="AX41" i="69" s="1"/>
  <c r="AW44" i="69"/>
  <c r="AX44" i="69" s="1"/>
  <c r="AW48" i="69"/>
  <c r="AX48" i="69" s="1"/>
  <c r="AX39" i="69"/>
  <c r="AW50" i="69"/>
  <c r="AX50" i="69" s="1"/>
  <c r="AX60" i="69"/>
  <c r="AX53" i="69"/>
  <c r="AW61" i="69"/>
  <c r="AX61" i="69" s="1"/>
  <c r="AW62" i="69"/>
  <c r="AX62" i="69" s="1"/>
  <c r="C68" i="68"/>
  <c r="B68" i="68" s="1"/>
  <c r="AH67" i="68"/>
  <c r="AG67" i="68"/>
  <c r="AF67" i="68"/>
  <c r="AH66" i="68"/>
  <c r="AG66" i="68"/>
  <c r="AF66" i="68"/>
  <c r="AH65" i="68"/>
  <c r="AG65" i="68"/>
  <c r="AF65" i="68"/>
  <c r="AH64" i="68"/>
  <c r="AG64" i="68"/>
  <c r="AF64" i="68"/>
  <c r="AV63" i="68"/>
  <c r="AH63" i="68"/>
  <c r="AG63" i="68"/>
  <c r="AF63" i="68"/>
  <c r="AV62" i="68"/>
  <c r="AH62" i="68"/>
  <c r="AG62" i="68"/>
  <c r="AF62" i="68"/>
  <c r="G62" i="68"/>
  <c r="AV61" i="68"/>
  <c r="AV60" i="68"/>
  <c r="AH60" i="68"/>
  <c r="AG60" i="68"/>
  <c r="AF60" i="68"/>
  <c r="AF61" i="68" s="1"/>
  <c r="G60" i="68"/>
  <c r="E60" i="68" s="1"/>
  <c r="AV59" i="68"/>
  <c r="AH59" i="68"/>
  <c r="AG59" i="68"/>
  <c r="AF59" i="68"/>
  <c r="G59" i="68"/>
  <c r="E59" i="68" s="1"/>
  <c r="AV58" i="68"/>
  <c r="AH58" i="68"/>
  <c r="AG58" i="68"/>
  <c r="AF58" i="68"/>
  <c r="G58" i="68"/>
  <c r="AV57" i="68"/>
  <c r="AH57" i="68"/>
  <c r="AG57" i="68"/>
  <c r="AF57" i="68"/>
  <c r="G57" i="68"/>
  <c r="AV56" i="68"/>
  <c r="AH56" i="68"/>
  <c r="AG56" i="68"/>
  <c r="AF56" i="68"/>
  <c r="G56" i="68"/>
  <c r="AV55" i="68"/>
  <c r="AH55" i="68"/>
  <c r="AG55" i="68"/>
  <c r="AF55" i="68"/>
  <c r="G55" i="68"/>
  <c r="E55" i="68" s="1"/>
  <c r="AV54" i="68"/>
  <c r="AV53" i="68"/>
  <c r="AV52" i="68"/>
  <c r="AV51" i="68"/>
  <c r="AV50" i="68"/>
  <c r="AV49" i="68"/>
  <c r="AV48" i="68"/>
  <c r="AV47" i="68"/>
  <c r="AV46" i="68"/>
  <c r="AV45" i="68"/>
  <c r="AV44" i="68"/>
  <c r="AV43" i="68"/>
  <c r="AV42" i="68"/>
  <c r="AV41" i="68"/>
  <c r="AV40" i="68"/>
  <c r="AV39" i="68"/>
  <c r="AV38" i="68"/>
  <c r="AV37" i="68"/>
  <c r="AV36" i="68"/>
  <c r="AV35" i="68"/>
  <c r="AV34" i="68"/>
  <c r="AV33" i="68"/>
  <c r="AV32" i="68"/>
  <c r="AV31" i="68"/>
  <c r="AV30" i="68"/>
  <c r="AV29" i="68"/>
  <c r="AV28" i="68"/>
  <c r="AV27" i="68"/>
  <c r="AV26" i="68"/>
  <c r="AV25" i="68"/>
  <c r="AV24" i="68"/>
  <c r="AV23" i="68"/>
  <c r="AV22" i="68"/>
  <c r="AV21" i="68"/>
  <c r="AV20" i="68"/>
  <c r="AV19" i="68"/>
  <c r="AV18" i="68"/>
  <c r="AV17" i="68"/>
  <c r="AV16" i="68"/>
  <c r="L16" i="68" a="1"/>
  <c r="L16" i="68" s="1"/>
  <c r="AV15" i="68"/>
  <c r="AV14" i="68"/>
  <c r="AV13" i="68"/>
  <c r="L13" i="68"/>
  <c r="AV12" i="68"/>
  <c r="L12" i="68"/>
  <c r="AV11" i="68"/>
  <c r="L11" i="68"/>
  <c r="AV10" i="68"/>
  <c r="L10" i="68"/>
  <c r="AV9" i="68"/>
  <c r="L9" i="68"/>
  <c r="AV8" i="68"/>
  <c r="L8" i="68"/>
  <c r="BC7" i="68"/>
  <c r="BC8" i="68" s="1"/>
  <c r="AV7" i="68"/>
  <c r="AF7" i="68"/>
  <c r="AF8" i="68" s="1"/>
  <c r="AF9" i="68" s="1"/>
  <c r="AF10" i="68" s="1"/>
  <c r="AF11" i="68" s="1"/>
  <c r="AF12" i="68" s="1"/>
  <c r="AF13" i="68" s="1"/>
  <c r="AF14" i="68" s="1"/>
  <c r="AF15" i="68" s="1"/>
  <c r="AF16" i="68" s="1"/>
  <c r="AF17" i="68" s="1"/>
  <c r="AF18" i="68" s="1"/>
  <c r="AF19" i="68" s="1"/>
  <c r="AF20" i="68" s="1"/>
  <c r="AF21" i="68" s="1"/>
  <c r="AF22" i="68" s="1"/>
  <c r="AF23" i="68" s="1"/>
  <c r="AF24" i="68" s="1"/>
  <c r="AF25" i="68" s="1"/>
  <c r="AF26" i="68" s="1"/>
  <c r="AF27" i="68" s="1"/>
  <c r="AF28" i="68" s="1"/>
  <c r="AF29" i="68" s="1"/>
  <c r="AF30" i="68" s="1"/>
  <c r="AF31" i="68" s="1"/>
  <c r="AF32" i="68" s="1"/>
  <c r="AF33" i="68" s="1"/>
  <c r="AF34" i="68" s="1"/>
  <c r="AF35" i="68" s="1"/>
  <c r="AF36" i="68" s="1"/>
  <c r="AF37" i="68" s="1"/>
  <c r="AF38" i="68" s="1"/>
  <c r="AF39" i="68" s="1"/>
  <c r="AF40" i="68" s="1"/>
  <c r="AF41" i="68" s="1"/>
  <c r="AF42" i="68" s="1"/>
  <c r="AF43" i="68" s="1"/>
  <c r="AF44" i="68" s="1"/>
  <c r="AF45" i="68" s="1"/>
  <c r="AF46" i="68" s="1"/>
  <c r="AF47" i="68" s="1"/>
  <c r="AF48" i="68" s="1"/>
  <c r="AF49" i="68" s="1"/>
  <c r="AF50" i="68" s="1"/>
  <c r="AF51" i="68" s="1"/>
  <c r="AF52" i="68" s="1"/>
  <c r="AF53" i="68" s="1"/>
  <c r="AF54" i="68" s="1"/>
  <c r="AL4" i="68"/>
  <c r="AL2" i="68" s="1"/>
  <c r="AK4" i="68"/>
  <c r="AK2" i="68" s="1"/>
  <c r="AJ4" i="68"/>
  <c r="AJ2" i="68" s="1"/>
  <c r="G3" i="68"/>
  <c r="E2" i="68"/>
  <c r="E3" i="68" s="1"/>
  <c r="A1" i="68"/>
  <c r="AK43" i="71"/>
  <c r="G53" i="70"/>
  <c r="AJ48" i="70"/>
  <c r="G11" i="70"/>
  <c r="AJ8" i="70"/>
  <c r="E27" i="71"/>
  <c r="E16" i="71"/>
  <c r="AJ47" i="70"/>
  <c r="AJ11" i="70"/>
  <c r="AK36" i="71"/>
  <c r="AL37" i="71"/>
  <c r="AJ35" i="70"/>
  <c r="G23" i="69"/>
  <c r="AJ37" i="70"/>
  <c r="AL12" i="71"/>
  <c r="AK20" i="71"/>
  <c r="G41" i="70"/>
  <c r="AK61" i="71"/>
  <c r="AJ18" i="70"/>
  <c r="AL19" i="71"/>
  <c r="E24" i="71"/>
  <c r="AL28" i="71"/>
  <c r="AJ28" i="70"/>
  <c r="AK39" i="71"/>
  <c r="AL49" i="71"/>
  <c r="E19" i="71"/>
  <c r="AJ43" i="70"/>
  <c r="E32" i="71"/>
  <c r="AJ58" i="70"/>
  <c r="E26" i="71"/>
  <c r="G26" i="70"/>
  <c r="E36" i="71"/>
  <c r="E33" i="71"/>
  <c r="AK33" i="71"/>
  <c r="AJ20" i="70"/>
  <c r="AK23" i="71"/>
  <c r="AL30" i="71"/>
  <c r="G35" i="70"/>
  <c r="G47" i="70"/>
  <c r="AL39" i="71"/>
  <c r="AL35" i="71"/>
  <c r="AL44" i="71"/>
  <c r="AJ7" i="69"/>
  <c r="AJ12" i="70"/>
  <c r="AK30" i="71"/>
  <c r="AJ36" i="70"/>
  <c r="AL23" i="71"/>
  <c r="AK19" i="71"/>
  <c r="AL14" i="71"/>
  <c r="AJ23" i="70"/>
  <c r="AK21" i="71"/>
  <c r="AJ33" i="70"/>
  <c r="AJ25" i="70"/>
  <c r="G51" i="70"/>
  <c r="AK41" i="71"/>
  <c r="G12" i="70"/>
  <c r="G30" i="70"/>
  <c r="AK7" i="71"/>
  <c r="G28" i="70"/>
  <c r="G52" i="70"/>
  <c r="AJ65" i="70"/>
  <c r="G44" i="70"/>
  <c r="AJ49" i="70"/>
  <c r="AL42" i="71"/>
  <c r="AJ19" i="70"/>
  <c r="E51" i="71"/>
  <c r="AJ59" i="70"/>
  <c r="AL41" i="71"/>
  <c r="E30" i="71"/>
  <c r="AJ9" i="70"/>
  <c r="AJ44" i="70"/>
  <c r="AK9" i="71"/>
  <c r="AK51" i="71"/>
  <c r="G27" i="70"/>
  <c r="E37" i="71"/>
  <c r="G32" i="70"/>
  <c r="AJ24" i="70"/>
  <c r="G48" i="70"/>
  <c r="AL36" i="71"/>
  <c r="AK10" i="71"/>
  <c r="AJ40" i="70"/>
  <c r="AL13" i="71"/>
  <c r="G21" i="70"/>
  <c r="AK16" i="71"/>
  <c r="AK52" i="71"/>
  <c r="AK11" i="71"/>
  <c r="E23" i="70"/>
  <c r="AJ64" i="70"/>
  <c r="AK45" i="71"/>
  <c r="G45" i="70"/>
  <c r="E46" i="71"/>
  <c r="AK48" i="71"/>
  <c r="E43" i="71"/>
  <c r="AK25" i="71"/>
  <c r="G19" i="70"/>
  <c r="AK42" i="71"/>
  <c r="AJ41" i="70"/>
  <c r="AJ62" i="70"/>
  <c r="AL24" i="71"/>
  <c r="AJ13" i="70"/>
  <c r="AK22" i="71"/>
  <c r="AJ54" i="70"/>
  <c r="AK15" i="71"/>
  <c r="AJ10" i="70"/>
  <c r="AJ51" i="70"/>
  <c r="G38" i="69"/>
  <c r="AJ56" i="70"/>
  <c r="AL45" i="71"/>
  <c r="E53" i="71"/>
  <c r="AJ38" i="70"/>
  <c r="AJ66" i="70"/>
  <c r="G61" i="70"/>
  <c r="AK8" i="71"/>
  <c r="AL17" i="71"/>
  <c r="AJ32" i="70"/>
  <c r="AL20" i="71"/>
  <c r="AJ27" i="70"/>
  <c r="G54" i="70"/>
  <c r="E29" i="71"/>
  <c r="E6" i="69"/>
  <c r="G29" i="70"/>
  <c r="AL16" i="71"/>
  <c r="E13" i="71"/>
  <c r="E28" i="71"/>
  <c r="E48" i="71"/>
  <c r="G43" i="70"/>
  <c r="AK18" i="71"/>
  <c r="E45" i="71"/>
  <c r="G38" i="70"/>
  <c r="AL21" i="71"/>
  <c r="AL29" i="71"/>
  <c r="AK49" i="71"/>
  <c r="AL25" i="71"/>
  <c r="AJ14" i="70"/>
  <c r="AJ63" i="70"/>
  <c r="AL32" i="71"/>
  <c r="E25" i="71"/>
  <c r="G49" i="70"/>
  <c r="AK53" i="71"/>
  <c r="AL15" i="71"/>
  <c r="AL50" i="71"/>
  <c r="AL61" i="71"/>
  <c r="AJ29" i="70"/>
  <c r="AK24" i="71"/>
  <c r="AL52" i="71"/>
  <c r="AJ7" i="70"/>
  <c r="AJ61" i="70"/>
  <c r="G37" i="70"/>
  <c r="AK37" i="71"/>
  <c r="E47" i="71"/>
  <c r="AJ67" i="70"/>
  <c r="E31" i="71"/>
  <c r="G9" i="70"/>
  <c r="AL48" i="71"/>
  <c r="G36" i="70"/>
  <c r="AJ60" i="70"/>
  <c r="E38" i="71"/>
  <c r="G13" i="70"/>
  <c r="AJ55" i="70"/>
  <c r="G33" i="70"/>
  <c r="AL53" i="71"/>
  <c r="E23" i="71"/>
  <c r="G15" i="70"/>
  <c r="AJ22" i="70"/>
  <c r="AK13" i="71"/>
  <c r="AL10" i="71"/>
  <c r="E42" i="71"/>
  <c r="AL8" i="71"/>
  <c r="AK31" i="71"/>
  <c r="G24" i="70"/>
  <c r="E22" i="71"/>
  <c r="AK29" i="71"/>
  <c r="E7" i="71"/>
  <c r="G50" i="70"/>
  <c r="AK40" i="71"/>
  <c r="E21" i="71"/>
  <c r="AJ45" i="70"/>
  <c r="AJ21" i="70"/>
  <c r="E61" i="71"/>
  <c r="AK32" i="71"/>
  <c r="G25" i="70"/>
  <c r="G10" i="70"/>
  <c r="G27" i="69"/>
  <c r="G22" i="70"/>
  <c r="AL46" i="71"/>
  <c r="E17" i="71"/>
  <c r="AL40" i="71"/>
  <c r="E34" i="71"/>
  <c r="G20" i="70"/>
  <c r="AJ15" i="70"/>
  <c r="G34" i="70"/>
  <c r="G31" i="70"/>
  <c r="E40" i="71"/>
  <c r="G14" i="70"/>
  <c r="AK44" i="71"/>
  <c r="AK35" i="71"/>
  <c r="AL47" i="71"/>
  <c r="AJ30" i="70"/>
  <c r="AL33" i="71"/>
  <c r="G17" i="70"/>
  <c r="G7" i="70"/>
  <c r="G18" i="70"/>
  <c r="E39" i="71"/>
  <c r="AJ52" i="70"/>
  <c r="AK46" i="71"/>
  <c r="AJ53" i="70"/>
  <c r="G40" i="70"/>
  <c r="AL26" i="71"/>
  <c r="AK27" i="71"/>
  <c r="AJ34" i="70"/>
  <c r="AL34" i="71"/>
  <c r="AK12" i="71"/>
  <c r="E52" i="71"/>
  <c r="E12" i="71"/>
  <c r="G16" i="70"/>
  <c r="G39" i="70"/>
  <c r="AJ31" i="70"/>
  <c r="AK14" i="71"/>
  <c r="G15" i="69"/>
  <c r="AL9" i="71"/>
  <c r="AL51" i="71"/>
  <c r="AJ57" i="70"/>
  <c r="AL27" i="71"/>
  <c r="AJ16" i="70"/>
  <c r="AJ17" i="70"/>
  <c r="G42" i="70"/>
  <c r="AJ39" i="70"/>
  <c r="G46" i="70"/>
  <c r="AK47" i="71"/>
  <c r="AL43" i="71"/>
  <c r="G8" i="70"/>
  <c r="AL31" i="71"/>
  <c r="AL7" i="71"/>
  <c r="E35" i="71"/>
  <c r="AL22" i="71"/>
  <c r="E44" i="71"/>
  <c r="AJ26" i="70"/>
  <c r="E49" i="71"/>
  <c r="E50" i="71"/>
  <c r="AK28" i="71"/>
  <c r="AL11" i="71"/>
  <c r="AJ46" i="70"/>
  <c r="AL18" i="71"/>
  <c r="AK50" i="71"/>
  <c r="AK34" i="71"/>
  <c r="AJ42" i="70"/>
  <c r="AK26" i="71"/>
  <c r="E15" i="71"/>
  <c r="AJ50" i="70"/>
  <c r="E20" i="71"/>
  <c r="E18" i="71"/>
  <c r="AK17" i="71"/>
  <c r="G31" i="69"/>
  <c r="AJ10" i="69"/>
  <c r="G26" i="69"/>
  <c r="AM17" i="71" l="1"/>
  <c r="AM26" i="71"/>
  <c r="AM34" i="71"/>
  <c r="AM50" i="71"/>
  <c r="AG18" i="71"/>
  <c r="AH18" i="71"/>
  <c r="AH11" i="71"/>
  <c r="AG11" i="71"/>
  <c r="AM28" i="71"/>
  <c r="AG22" i="71"/>
  <c r="AH22" i="71"/>
  <c r="AG7" i="71"/>
  <c r="AH7" i="71"/>
  <c r="AG31" i="71"/>
  <c r="AH31" i="71"/>
  <c r="AG43" i="71"/>
  <c r="AH43" i="71"/>
  <c r="AM47" i="71"/>
  <c r="AG27" i="71"/>
  <c r="AH27" i="71"/>
  <c r="AK57" i="70"/>
  <c r="AM57" i="70" s="1"/>
  <c r="AL57" i="70"/>
  <c r="AH51" i="71"/>
  <c r="AG51" i="71"/>
  <c r="AG9" i="71"/>
  <c r="AH9" i="71"/>
  <c r="AM14" i="71"/>
  <c r="AM12" i="71"/>
  <c r="AH34" i="71"/>
  <c r="AG34" i="71"/>
  <c r="AM27" i="71"/>
  <c r="AH26" i="71"/>
  <c r="AG26" i="71"/>
  <c r="AM46" i="71"/>
  <c r="AH33" i="71"/>
  <c r="AG33" i="71"/>
  <c r="AG47" i="71"/>
  <c r="AH47" i="71"/>
  <c r="AM35" i="71"/>
  <c r="AM44" i="71"/>
  <c r="AG40" i="71"/>
  <c r="AH40" i="71"/>
  <c r="AH46" i="71"/>
  <c r="AG46" i="71"/>
  <c r="AM32" i="71"/>
  <c r="AM40" i="71"/>
  <c r="U10" i="71"/>
  <c r="V10" i="71" s="1"/>
  <c r="U8" i="71"/>
  <c r="V8" i="71" s="1"/>
  <c r="R8" i="71"/>
  <c r="O10" i="71"/>
  <c r="R10" i="71"/>
  <c r="O16" i="71" a="1"/>
  <c r="O16" i="71" s="1"/>
  <c r="O12" i="71"/>
  <c r="O11" i="71"/>
  <c r="U11" i="71"/>
  <c r="V11" i="71" s="1"/>
  <c r="O8" i="71"/>
  <c r="AA8" i="71" s="1"/>
  <c r="O13" i="71"/>
  <c r="U13" i="71"/>
  <c r="V13" i="71" s="1"/>
  <c r="R16" i="71" a="1"/>
  <c r="R16" i="71" s="1"/>
  <c r="O9" i="71"/>
  <c r="U9" i="71"/>
  <c r="V9" i="71" s="1"/>
  <c r="U16" i="71" a="1"/>
  <c r="U16" i="71" s="1"/>
  <c r="R9" i="71"/>
  <c r="R11" i="71"/>
  <c r="R13" i="71"/>
  <c r="U12" i="71"/>
  <c r="V12" i="71" s="1"/>
  <c r="R12" i="71"/>
  <c r="AA12" i="71" s="1"/>
  <c r="AM29" i="71"/>
  <c r="AM31" i="71"/>
  <c r="AG8" i="71"/>
  <c r="AH8" i="71"/>
  <c r="AG10" i="71"/>
  <c r="AH10" i="71"/>
  <c r="AM13" i="71"/>
  <c r="AG53" i="71"/>
  <c r="AH53" i="71"/>
  <c r="AL55" i="70"/>
  <c r="AK55" i="70"/>
  <c r="AM55" i="70" s="1"/>
  <c r="AL60" i="70"/>
  <c r="AK60" i="70"/>
  <c r="AM60" i="70" s="1"/>
  <c r="AH48" i="71"/>
  <c r="AG48" i="71"/>
  <c r="AL67" i="70"/>
  <c r="AK67" i="70"/>
  <c r="AM67" i="70" s="1"/>
  <c r="AM37" i="71"/>
  <c r="AG52" i="71"/>
  <c r="AH52" i="71"/>
  <c r="AM24" i="71"/>
  <c r="AH61" i="71"/>
  <c r="AG61" i="71"/>
  <c r="AH50" i="71"/>
  <c r="AG50" i="71"/>
  <c r="AG15" i="71"/>
  <c r="AH15" i="71"/>
  <c r="AM53" i="71"/>
  <c r="AH32" i="71"/>
  <c r="AG32" i="71"/>
  <c r="AK63" i="70"/>
  <c r="AM63" i="70" s="1"/>
  <c r="AL63" i="70"/>
  <c r="AG25" i="71"/>
  <c r="AH25" i="71"/>
  <c r="AM49" i="71"/>
  <c r="AH29" i="71"/>
  <c r="AG29" i="71"/>
  <c r="AG21" i="71"/>
  <c r="AH21" i="71"/>
  <c r="AM18" i="71"/>
  <c r="AG16" i="71"/>
  <c r="AH16" i="71"/>
  <c r="AH20" i="71"/>
  <c r="AG20" i="71"/>
  <c r="AG17" i="71"/>
  <c r="AH17" i="71"/>
  <c r="AM8" i="71"/>
  <c r="AK66" i="70"/>
  <c r="AM66" i="70" s="1"/>
  <c r="AL66" i="70"/>
  <c r="AG45" i="71"/>
  <c r="AH45" i="71"/>
  <c r="AL56" i="70"/>
  <c r="AK56" i="70"/>
  <c r="AM56" i="70" s="1"/>
  <c r="AM15" i="71"/>
  <c r="AM22" i="71"/>
  <c r="AH24" i="71"/>
  <c r="AG24" i="71"/>
  <c r="AL62" i="70"/>
  <c r="AK62" i="70"/>
  <c r="AM62" i="70" s="1"/>
  <c r="AM42" i="71"/>
  <c r="AM25" i="71"/>
  <c r="AM48" i="71"/>
  <c r="AM45" i="71"/>
  <c r="AL64" i="70"/>
  <c r="AK64" i="70"/>
  <c r="AM64" i="70" s="1"/>
  <c r="AM11" i="71"/>
  <c r="AM52" i="71"/>
  <c r="AM16" i="71"/>
  <c r="AH13" i="71"/>
  <c r="AG13" i="71"/>
  <c r="AM10" i="71"/>
  <c r="AH36" i="71"/>
  <c r="AG36" i="71"/>
  <c r="AM51" i="71"/>
  <c r="AM9" i="71"/>
  <c r="AH41" i="71"/>
  <c r="AG41" i="71"/>
  <c r="AL59" i="70"/>
  <c r="AK59" i="70"/>
  <c r="AM59" i="70" s="1"/>
  <c r="AG42" i="71"/>
  <c r="AH42" i="71"/>
  <c r="AK65" i="70"/>
  <c r="AM65" i="70" s="1"/>
  <c r="AL65" i="70"/>
  <c r="AM7" i="71"/>
  <c r="AM41" i="71"/>
  <c r="AM21" i="71"/>
  <c r="AG14" i="71"/>
  <c r="AH14" i="71"/>
  <c r="AM19" i="71"/>
  <c r="AH23" i="71"/>
  <c r="AG23" i="71"/>
  <c r="AM30" i="71"/>
  <c r="AG44" i="71"/>
  <c r="AH44" i="71"/>
  <c r="AG35" i="71"/>
  <c r="AH35" i="71"/>
  <c r="AH39" i="71"/>
  <c r="AG39" i="71"/>
  <c r="AH30" i="71"/>
  <c r="AG30" i="71"/>
  <c r="AM23" i="71"/>
  <c r="AM33" i="71"/>
  <c r="AL58" i="70"/>
  <c r="AK58" i="70"/>
  <c r="AM58" i="70" s="1"/>
  <c r="AH49" i="71"/>
  <c r="AG49" i="71"/>
  <c r="AM39" i="71"/>
  <c r="AG28" i="71"/>
  <c r="AH28" i="71"/>
  <c r="AH19" i="71"/>
  <c r="AG19" i="71"/>
  <c r="AM61" i="71"/>
  <c r="AM20" i="71"/>
  <c r="AG12" i="71"/>
  <c r="AH12" i="71"/>
  <c r="AH37" i="71"/>
  <c r="AG37" i="71"/>
  <c r="AM36" i="71"/>
  <c r="AM43" i="71"/>
  <c r="BH32" i="85"/>
  <c r="BG32" i="85"/>
  <c r="BI32" i="85"/>
  <c r="BF32" i="85"/>
  <c r="BD33" i="85"/>
  <c r="BC34" i="85"/>
  <c r="BD32" i="84"/>
  <c r="BC33" i="84"/>
  <c r="BI31" i="84"/>
  <c r="BH31" i="84"/>
  <c r="BG31" i="84"/>
  <c r="BF31" i="84"/>
  <c r="BI28" i="83"/>
  <c r="BF28" i="83"/>
  <c r="BG28" i="83"/>
  <c r="BH28" i="83"/>
  <c r="BC30" i="83"/>
  <c r="BD29" i="83"/>
  <c r="P11" i="73"/>
  <c r="P8" i="73"/>
  <c r="O5" i="73"/>
  <c r="P14" i="73"/>
  <c r="P10" i="73"/>
  <c r="BF22" i="81"/>
  <c r="BI22" i="81"/>
  <c r="BH22" i="81"/>
  <c r="BG22" i="81"/>
  <c r="BC24" i="81"/>
  <c r="BD23" i="81"/>
  <c r="S9" i="73"/>
  <c r="S14" i="73"/>
  <c r="U5" i="73"/>
  <c r="S10" i="73"/>
  <c r="S11" i="73"/>
  <c r="R5" i="73"/>
  <c r="S12" i="73"/>
  <c r="P9" i="73"/>
  <c r="AA14" i="73"/>
  <c r="AA13" i="71"/>
  <c r="O14" i="71"/>
  <c r="P12" i="71" s="1"/>
  <c r="BH21" i="80"/>
  <c r="BG21" i="80"/>
  <c r="BI21" i="80"/>
  <c r="BF21" i="80"/>
  <c r="BD22" i="80"/>
  <c r="BC23" i="80"/>
  <c r="BC22" i="78"/>
  <c r="BD21" i="78"/>
  <c r="BI20" i="78"/>
  <c r="BH20" i="78"/>
  <c r="BG20" i="78"/>
  <c r="BF20" i="78"/>
  <c r="BH20" i="79"/>
  <c r="BG20" i="79"/>
  <c r="BF20" i="79"/>
  <c r="BI20" i="79"/>
  <c r="BD21" i="79"/>
  <c r="BC22" i="79"/>
  <c r="BG17" i="76"/>
  <c r="BF17" i="76"/>
  <c r="BI17" i="76"/>
  <c r="BH17" i="76"/>
  <c r="BC19" i="76"/>
  <c r="BD18" i="76"/>
  <c r="BC18" i="75"/>
  <c r="BD17" i="75"/>
  <c r="BI16" i="75"/>
  <c r="BF16" i="75"/>
  <c r="BG16" i="75"/>
  <c r="BH16" i="75"/>
  <c r="BH14" i="74"/>
  <c r="BG14" i="74"/>
  <c r="BF14" i="74"/>
  <c r="BI14" i="74"/>
  <c r="BD15" i="74"/>
  <c r="BC16" i="74"/>
  <c r="BG12" i="73"/>
  <c r="BH12" i="73"/>
  <c r="BF12" i="73"/>
  <c r="BI12" i="73"/>
  <c r="BC14" i="73"/>
  <c r="BD13" i="73"/>
  <c r="P13" i="71"/>
  <c r="BD11" i="71"/>
  <c r="BC12" i="71"/>
  <c r="BF10" i="71"/>
  <c r="BG10" i="71"/>
  <c r="BI10" i="71"/>
  <c r="BH10" i="71"/>
  <c r="S13" i="71"/>
  <c r="AY62" i="69"/>
  <c r="AY44" i="69"/>
  <c r="BD8" i="70"/>
  <c r="BG8" i="70" s="1"/>
  <c r="AW8" i="68"/>
  <c r="BD7" i="70"/>
  <c r="BC10" i="70"/>
  <c r="BD9" i="70"/>
  <c r="AY11" i="69"/>
  <c r="AY19" i="69"/>
  <c r="AY49" i="69"/>
  <c r="AY10" i="69"/>
  <c r="AY48" i="69"/>
  <c r="AY43" i="69"/>
  <c r="AY31" i="69"/>
  <c r="AY13" i="69"/>
  <c r="AY42" i="69"/>
  <c r="AY35" i="69"/>
  <c r="AY63" i="69"/>
  <c r="AY57" i="69"/>
  <c r="AY50" i="69"/>
  <c r="AY45" i="69"/>
  <c r="AY37" i="69"/>
  <c r="AY29" i="69"/>
  <c r="AY30" i="69"/>
  <c r="AY46" i="69"/>
  <c r="AY26" i="69"/>
  <c r="AY54" i="69"/>
  <c r="AY7" i="69"/>
  <c r="AY27" i="69"/>
  <c r="AY15" i="69"/>
  <c r="AY9" i="69"/>
  <c r="L5" i="69"/>
  <c r="M14" i="69"/>
  <c r="M10" i="69"/>
  <c r="M12" i="69"/>
  <c r="AY59" i="69"/>
  <c r="AY14" i="69"/>
  <c r="AY32" i="69"/>
  <c r="Y14" i="69"/>
  <c r="AY61" i="69"/>
  <c r="AY21" i="69"/>
  <c r="C77" i="69"/>
  <c r="BC10" i="69"/>
  <c r="AY23" i="69"/>
  <c r="AY36" i="69"/>
  <c r="AY56" i="69"/>
  <c r="M13" i="69"/>
  <c r="AY53" i="69"/>
  <c r="AY60" i="69"/>
  <c r="AY39" i="69"/>
  <c r="AY34" i="69"/>
  <c r="AY52" i="69"/>
  <c r="AY38" i="69"/>
  <c r="AY18" i="69"/>
  <c r="AY25" i="69"/>
  <c r="AY22" i="69"/>
  <c r="AY55" i="69"/>
  <c r="AY12" i="69"/>
  <c r="AY17" i="69"/>
  <c r="AY16" i="69"/>
  <c r="AY51" i="69"/>
  <c r="M11" i="69"/>
  <c r="AY41" i="69"/>
  <c r="AY33" i="69"/>
  <c r="M8" i="69"/>
  <c r="AY20" i="69"/>
  <c r="AY8" i="69"/>
  <c r="AY24" i="69"/>
  <c r="AY28" i="69"/>
  <c r="AY40" i="69"/>
  <c r="AY47" i="69"/>
  <c r="AY58" i="69"/>
  <c r="M9" i="69"/>
  <c r="BC9" i="68"/>
  <c r="AW10" i="68"/>
  <c r="AX10" i="68" s="1"/>
  <c r="AW54" i="68"/>
  <c r="AX54" i="68" s="1"/>
  <c r="AW52" i="68"/>
  <c r="AX52" i="68" s="1"/>
  <c r="AW50" i="68"/>
  <c r="AX50" i="68" s="1"/>
  <c r="AW48" i="68"/>
  <c r="AX48" i="68" s="1"/>
  <c r="AW44" i="68"/>
  <c r="AX44" i="68" s="1"/>
  <c r="AW47" i="68"/>
  <c r="AX47" i="68" s="1"/>
  <c r="AW46" i="68"/>
  <c r="AW36" i="68"/>
  <c r="AX36" i="68" s="1"/>
  <c r="AW31" i="68"/>
  <c r="AX31" i="68" s="1"/>
  <c r="AW61" i="68"/>
  <c r="AX61" i="68" s="1"/>
  <c r="AW38" i="68"/>
  <c r="AX38" i="68" s="1"/>
  <c r="AW59" i="68"/>
  <c r="AX59" i="68" s="1"/>
  <c r="AW33" i="68"/>
  <c r="AX33" i="68" s="1"/>
  <c r="AW62" i="68"/>
  <c r="AX62" i="68" s="1"/>
  <c r="AW40" i="68"/>
  <c r="AX40" i="68" s="1"/>
  <c r="AW30" i="68"/>
  <c r="AX30" i="68" s="1"/>
  <c r="AW29" i="68"/>
  <c r="AX29" i="68" s="1"/>
  <c r="AW26" i="68"/>
  <c r="AX26" i="68" s="1"/>
  <c r="AW24" i="68"/>
  <c r="AW22" i="68"/>
  <c r="AX22" i="68" s="1"/>
  <c r="AW20" i="68"/>
  <c r="AX20" i="68" s="1"/>
  <c r="AW7" i="68"/>
  <c r="AW9" i="68"/>
  <c r="AX9" i="68" s="1"/>
  <c r="AW11" i="68"/>
  <c r="AX11" i="68" s="1"/>
  <c r="AW16" i="68"/>
  <c r="AX16" i="68" s="1"/>
  <c r="AW18" i="68"/>
  <c r="AX18" i="68" s="1"/>
  <c r="AW19" i="68"/>
  <c r="AX19" i="68" s="1"/>
  <c r="AX7" i="68"/>
  <c r="AW12" i="68"/>
  <c r="AX12" i="68" s="1"/>
  <c r="AW15" i="68"/>
  <c r="AX15" i="68" s="1"/>
  <c r="L14" i="68"/>
  <c r="C77" i="68" s="1"/>
  <c r="AW14" i="68"/>
  <c r="AX14" i="68" s="1"/>
  <c r="AX8" i="68"/>
  <c r="AW17" i="68"/>
  <c r="AX17" i="68" s="1"/>
  <c r="AX24" i="68"/>
  <c r="AW39" i="68"/>
  <c r="AX39" i="68" s="1"/>
  <c r="AW34" i="68"/>
  <c r="AX34" i="68" s="1"/>
  <c r="AW63" i="68"/>
  <c r="AX63" i="68" s="1"/>
  <c r="AW21" i="68"/>
  <c r="AX21" i="68" s="1"/>
  <c r="AW23" i="68"/>
  <c r="AX23" i="68" s="1"/>
  <c r="AW25" i="68"/>
  <c r="AX25" i="68" s="1"/>
  <c r="AW27" i="68"/>
  <c r="AX27" i="68" s="1"/>
  <c r="AW35" i="68"/>
  <c r="AX35" i="68" s="1"/>
  <c r="AW13" i="68"/>
  <c r="AX13" i="68" s="1"/>
  <c r="AW32" i="68"/>
  <c r="AX32" i="68" s="1"/>
  <c r="AW37" i="68"/>
  <c r="AX37" i="68" s="1"/>
  <c r="AW43" i="68"/>
  <c r="AX43" i="68" s="1"/>
  <c r="AW28" i="68"/>
  <c r="AX28" i="68" s="1"/>
  <c r="AW42" i="68"/>
  <c r="AX42" i="68" s="1"/>
  <c r="AW49" i="68"/>
  <c r="AX49" i="68" s="1"/>
  <c r="AW53" i="68"/>
  <c r="AX53" i="68" s="1"/>
  <c r="AW55" i="68"/>
  <c r="AX55" i="68" s="1"/>
  <c r="AW57" i="68"/>
  <c r="AX57" i="68" s="1"/>
  <c r="AW41" i="68"/>
  <c r="AX41" i="68" s="1"/>
  <c r="AW51" i="68"/>
  <c r="AX51" i="68" s="1"/>
  <c r="AX46" i="68"/>
  <c r="AW56" i="68"/>
  <c r="AX56" i="68" s="1"/>
  <c r="AW45" i="68"/>
  <c r="AX45" i="68" s="1"/>
  <c r="AW58" i="68"/>
  <c r="AX58" i="68" s="1"/>
  <c r="AW60" i="68"/>
  <c r="AX60" i="68" s="1"/>
  <c r="BL62" i="5"/>
  <c r="BK62" i="5"/>
  <c r="BJ62" i="5"/>
  <c r="BL61" i="5"/>
  <c r="BL63" i="5" s="1"/>
  <c r="BK61" i="5"/>
  <c r="BK63" i="5" s="1"/>
  <c r="BJ61" i="5"/>
  <c r="BJ63" i="5" s="1"/>
  <c r="BM57" i="5"/>
  <c r="BL57" i="5"/>
  <c r="BK57" i="5"/>
  <c r="BJ57" i="5"/>
  <c r="BM56" i="5"/>
  <c r="BL56" i="5"/>
  <c r="BK56" i="5"/>
  <c r="BK58" i="5" s="1"/>
  <c r="BJ56" i="5"/>
  <c r="BM47" i="5"/>
  <c r="BL47" i="5"/>
  <c r="BK47" i="5"/>
  <c r="BJ47" i="5"/>
  <c r="BM46" i="5"/>
  <c r="BL46" i="5"/>
  <c r="BL52" i="5" s="1"/>
  <c r="BK46" i="5"/>
  <c r="BK52" i="5" s="1"/>
  <c r="BJ46" i="5"/>
  <c r="BJ52" i="5" s="1"/>
  <c r="BM45" i="5"/>
  <c r="BL45" i="5"/>
  <c r="BK45" i="5"/>
  <c r="BJ45" i="5"/>
  <c r="BM44" i="5"/>
  <c r="BL44" i="5"/>
  <c r="BL51" i="5" s="1"/>
  <c r="BL53" i="5" s="1"/>
  <c r="BK44" i="5"/>
  <c r="BK51" i="5" s="1"/>
  <c r="BK53" i="5" s="1"/>
  <c r="BJ44" i="5"/>
  <c r="BJ51" i="5" s="1"/>
  <c r="BJ53" i="5" s="1"/>
  <c r="BM43" i="5"/>
  <c r="BL43" i="5"/>
  <c r="BK43" i="5"/>
  <c r="BJ43" i="5"/>
  <c r="BM42" i="5"/>
  <c r="BL42" i="5"/>
  <c r="BL50" i="5" s="1"/>
  <c r="BK42" i="5"/>
  <c r="BK50" i="5" s="1"/>
  <c r="BJ42" i="5"/>
  <c r="BJ50" i="5" s="1"/>
  <c r="BM40" i="5"/>
  <c r="BL40" i="5"/>
  <c r="BK40" i="5"/>
  <c r="BJ40" i="5"/>
  <c r="BX31" i="7"/>
  <c r="BX21" i="7"/>
  <c r="BX11" i="7"/>
  <c r="BX7" i="7"/>
  <c r="AL30" i="70"/>
  <c r="AK30" i="70"/>
  <c r="AL8" i="70"/>
  <c r="AL10" i="70"/>
  <c r="AK12" i="70"/>
  <c r="AK10" i="70"/>
  <c r="AL12" i="70"/>
  <c r="AK8" i="70"/>
  <c r="R14" i="71" l="1"/>
  <c r="S9" i="71" s="1"/>
  <c r="AM8" i="70"/>
  <c r="AH12" i="70"/>
  <c r="AG12" i="70"/>
  <c r="AM10" i="70"/>
  <c r="AM12" i="70"/>
  <c r="AG10" i="70"/>
  <c r="AH10" i="70"/>
  <c r="AH8" i="70"/>
  <c r="AG8" i="70"/>
  <c r="AM30" i="70"/>
  <c r="AH30" i="70"/>
  <c r="AG30" i="70"/>
  <c r="AA9" i="71"/>
  <c r="AA11" i="71"/>
  <c r="AA14" i="71" s="1"/>
  <c r="U14" i="71"/>
  <c r="U5" i="71" s="1"/>
  <c r="AA10" i="71"/>
  <c r="BM50" i="5"/>
  <c r="R11" i="9" s="1"/>
  <c r="BM58" i="5"/>
  <c r="BM52" i="5"/>
  <c r="R13" i="9" s="1"/>
  <c r="P11" i="71"/>
  <c r="O5" i="71"/>
  <c r="BD34" i="85"/>
  <c r="BC35" i="85"/>
  <c r="BI33" i="85"/>
  <c r="BH33" i="85"/>
  <c r="BG33" i="85"/>
  <c r="BF33" i="85"/>
  <c r="BC34" i="84"/>
  <c r="BD33" i="84"/>
  <c r="BF32" i="84"/>
  <c r="BI32" i="84"/>
  <c r="BH32" i="84"/>
  <c r="BG32" i="84"/>
  <c r="BH29" i="83"/>
  <c r="BI29" i="83"/>
  <c r="BG29" i="83"/>
  <c r="BF29" i="83"/>
  <c r="BD30" i="83"/>
  <c r="BC31" i="83"/>
  <c r="BC25" i="81"/>
  <c r="BD24" i="81"/>
  <c r="BG23" i="81"/>
  <c r="BF23" i="81"/>
  <c r="BI23" i="81"/>
  <c r="BH23" i="81"/>
  <c r="S11" i="71"/>
  <c r="V14" i="71"/>
  <c r="P10" i="71"/>
  <c r="P14" i="71"/>
  <c r="P8" i="71"/>
  <c r="P9" i="71"/>
  <c r="R5" i="71"/>
  <c r="S8" i="71"/>
  <c r="S14" i="71"/>
  <c r="S12" i="71"/>
  <c r="S10" i="71"/>
  <c r="BC24" i="80"/>
  <c r="BD23" i="80"/>
  <c r="BI22" i="80"/>
  <c r="BH22" i="80"/>
  <c r="BG22" i="80"/>
  <c r="BF22" i="80"/>
  <c r="BM51" i="5"/>
  <c r="R12" i="9" s="1"/>
  <c r="BF21" i="78"/>
  <c r="BH21" i="78"/>
  <c r="BG21" i="78"/>
  <c r="BI21" i="78"/>
  <c r="BC23" i="78"/>
  <c r="BD22" i="78"/>
  <c r="BC23" i="79"/>
  <c r="BD22" i="79"/>
  <c r="BI21" i="79"/>
  <c r="BH21" i="79"/>
  <c r="BG21" i="79"/>
  <c r="BF21" i="79"/>
  <c r="BD9" i="69"/>
  <c r="BF9" i="69" s="1"/>
  <c r="BH18" i="76"/>
  <c r="BG18" i="76"/>
  <c r="BI18" i="76"/>
  <c r="BF18" i="76"/>
  <c r="BD19" i="76"/>
  <c r="BC20" i="76"/>
  <c r="BF17" i="75"/>
  <c r="BH17" i="75"/>
  <c r="BG17" i="75"/>
  <c r="BI17" i="75"/>
  <c r="BD18" i="75"/>
  <c r="BC19" i="75"/>
  <c r="BD16" i="74"/>
  <c r="BC17" i="74"/>
  <c r="BI15" i="74"/>
  <c r="BH15" i="74"/>
  <c r="BG15" i="74"/>
  <c r="BF15" i="74"/>
  <c r="BJ58" i="5"/>
  <c r="BM61" i="5"/>
  <c r="BM62" i="5"/>
  <c r="R12" i="10" s="1"/>
  <c r="BG13" i="73"/>
  <c r="BF13" i="73"/>
  <c r="BI13" i="73"/>
  <c r="BH13" i="73"/>
  <c r="BC15" i="73"/>
  <c r="BD14" i="73"/>
  <c r="BF11" i="71"/>
  <c r="BI11" i="71"/>
  <c r="BH11" i="71"/>
  <c r="BG11" i="71"/>
  <c r="BD12" i="71"/>
  <c r="BC13" i="71"/>
  <c r="BI8" i="70"/>
  <c r="BF8" i="70"/>
  <c r="BH8" i="70"/>
  <c r="AY37" i="68"/>
  <c r="BG9" i="70"/>
  <c r="BI9" i="70"/>
  <c r="BH9" i="70"/>
  <c r="BF9" i="70"/>
  <c r="BC11" i="70"/>
  <c r="BD10" i="70"/>
  <c r="BG7" i="70"/>
  <c r="BF7" i="70"/>
  <c r="BI7" i="70"/>
  <c r="BH7" i="70"/>
  <c r="BG9" i="69"/>
  <c r="BD7" i="69"/>
  <c r="BD8" i="69"/>
  <c r="BD10" i="69"/>
  <c r="BC11" i="69"/>
  <c r="M13" i="68"/>
  <c r="AY47" i="68"/>
  <c r="AY57" i="68"/>
  <c r="AY42" i="68"/>
  <c r="AY39" i="68"/>
  <c r="AY15" i="68"/>
  <c r="AY51" i="68"/>
  <c r="AY55" i="68"/>
  <c r="AY19" i="68"/>
  <c r="AY59" i="68"/>
  <c r="AY10" i="68"/>
  <c r="AY43" i="68"/>
  <c r="AY63" i="68"/>
  <c r="AY9" i="68"/>
  <c r="AY58" i="68"/>
  <c r="AY60" i="68"/>
  <c r="AY62" i="68"/>
  <c r="AY50" i="68"/>
  <c r="AY49" i="68"/>
  <c r="AY28" i="68"/>
  <c r="AY25" i="68"/>
  <c r="AY30" i="68"/>
  <c r="AY20" i="68"/>
  <c r="AY8" i="68"/>
  <c r="AY11" i="68"/>
  <c r="M11" i="68"/>
  <c r="AY26" i="68"/>
  <c r="AY61" i="68"/>
  <c r="AY52" i="68"/>
  <c r="M8" i="68"/>
  <c r="AY56" i="68"/>
  <c r="AY41" i="68"/>
  <c r="AY32" i="68"/>
  <c r="AY23" i="68"/>
  <c r="AY34" i="68"/>
  <c r="AY17" i="68"/>
  <c r="AY14" i="68"/>
  <c r="AY33" i="68"/>
  <c r="AY31" i="68"/>
  <c r="AY44" i="68"/>
  <c r="AY46" i="68"/>
  <c r="AY38" i="68"/>
  <c r="AY53" i="68"/>
  <c r="AY29" i="68"/>
  <c r="AY21" i="68"/>
  <c r="AY35" i="68"/>
  <c r="AY24" i="68"/>
  <c r="M14" i="68"/>
  <c r="Y14" i="68"/>
  <c r="L5" i="68"/>
  <c r="AY12" i="68"/>
  <c r="AY7" i="68"/>
  <c r="AY16" i="68"/>
  <c r="AY22" i="68"/>
  <c r="AY36" i="68"/>
  <c r="AY48" i="68"/>
  <c r="BC10" i="68"/>
  <c r="AY45" i="68"/>
  <c r="AY54" i="68"/>
  <c r="AY27" i="68"/>
  <c r="AY13" i="68"/>
  <c r="M12" i="68"/>
  <c r="AY18" i="68"/>
  <c r="M9" i="68"/>
  <c r="AY40" i="68"/>
  <c r="M10" i="68"/>
  <c r="R11" i="10"/>
  <c r="BM53" i="5"/>
  <c r="BL58" i="5"/>
  <c r="C68" i="66"/>
  <c r="B68" i="66" s="1"/>
  <c r="AH67" i="66"/>
  <c r="AG67" i="66"/>
  <c r="AF67" i="66"/>
  <c r="AH66" i="66"/>
  <c r="AG66" i="66"/>
  <c r="AF66" i="66"/>
  <c r="AH65" i="66"/>
  <c r="AG65" i="66"/>
  <c r="AF65" i="66"/>
  <c r="AH64" i="66"/>
  <c r="AG64" i="66"/>
  <c r="AF64" i="66"/>
  <c r="AV63" i="66"/>
  <c r="AH63" i="66"/>
  <c r="AG63" i="66"/>
  <c r="AF63" i="66"/>
  <c r="AV62" i="66"/>
  <c r="AH62" i="66"/>
  <c r="AG62" i="66"/>
  <c r="AF62" i="66"/>
  <c r="AV61" i="66"/>
  <c r="AV60" i="66"/>
  <c r="AH60" i="66"/>
  <c r="AG60" i="66"/>
  <c r="AF60" i="66"/>
  <c r="AF61" i="66" s="1"/>
  <c r="G60" i="66"/>
  <c r="E60" i="66" s="1"/>
  <c r="AV59" i="66"/>
  <c r="AH59" i="66"/>
  <c r="AG59" i="66"/>
  <c r="AF59" i="66"/>
  <c r="G59" i="66"/>
  <c r="E59" i="66" s="1"/>
  <c r="AV58" i="66"/>
  <c r="AH58" i="66"/>
  <c r="AG58" i="66"/>
  <c r="AF58" i="66"/>
  <c r="G58" i="66"/>
  <c r="AV57" i="66"/>
  <c r="AH57" i="66"/>
  <c r="AG57" i="66"/>
  <c r="AF57" i="66"/>
  <c r="G57" i="66"/>
  <c r="AV56" i="66"/>
  <c r="AH56" i="66"/>
  <c r="AG56" i="66"/>
  <c r="AF56" i="66"/>
  <c r="G56" i="66"/>
  <c r="AV55" i="66"/>
  <c r="AV54" i="66"/>
  <c r="AV53" i="66"/>
  <c r="AV52" i="66"/>
  <c r="AV51" i="66"/>
  <c r="AV50" i="66"/>
  <c r="AV49" i="66"/>
  <c r="AV48" i="66"/>
  <c r="AV47" i="66"/>
  <c r="AV46" i="66"/>
  <c r="AV45" i="66"/>
  <c r="AV44" i="66"/>
  <c r="AV43" i="66"/>
  <c r="AV42" i="66"/>
  <c r="AV41" i="66"/>
  <c r="AV40" i="66"/>
  <c r="AV39" i="66"/>
  <c r="AV38" i="66"/>
  <c r="AV37" i="66"/>
  <c r="AV36" i="66"/>
  <c r="AV35" i="66"/>
  <c r="AV34" i="66"/>
  <c r="AV33" i="66"/>
  <c r="AV32" i="66"/>
  <c r="AV31" i="66"/>
  <c r="AV30" i="66"/>
  <c r="AV29" i="66"/>
  <c r="AV28" i="66"/>
  <c r="AV27" i="66"/>
  <c r="AV26" i="66"/>
  <c r="AV25" i="66"/>
  <c r="AV24" i="66"/>
  <c r="AV23" i="66"/>
  <c r="AV22" i="66"/>
  <c r="AV21" i="66"/>
  <c r="AV20" i="66"/>
  <c r="AV19" i="66"/>
  <c r="AV18" i="66"/>
  <c r="AV17" i="66"/>
  <c r="AV16" i="66"/>
  <c r="L16" i="66" a="1"/>
  <c r="L16" i="66" s="1"/>
  <c r="AV15" i="66"/>
  <c r="AV14" i="66"/>
  <c r="AV13" i="66"/>
  <c r="L13" i="66"/>
  <c r="AV12" i="66"/>
  <c r="L12" i="66"/>
  <c r="AV11" i="66"/>
  <c r="L11" i="66"/>
  <c r="AV10" i="66"/>
  <c r="L10" i="66"/>
  <c r="AV9" i="66"/>
  <c r="L9" i="66"/>
  <c r="AV8" i="66"/>
  <c r="L8" i="66"/>
  <c r="BC7" i="66"/>
  <c r="BC8" i="66" s="1"/>
  <c r="BC9" i="66" s="1"/>
  <c r="BC10" i="66" s="1"/>
  <c r="BC11" i="66" s="1"/>
  <c r="AV7" i="66"/>
  <c r="AW7" i="66" s="1"/>
  <c r="AF7" i="66"/>
  <c r="AF8" i="66" s="1"/>
  <c r="AF9" i="66" s="1"/>
  <c r="AF10" i="66" s="1"/>
  <c r="AF11" i="66" s="1"/>
  <c r="AF12" i="66" s="1"/>
  <c r="AF13" i="66" s="1"/>
  <c r="AF14" i="66" s="1"/>
  <c r="AF15" i="66" s="1"/>
  <c r="AF16" i="66" s="1"/>
  <c r="AF17" i="66" s="1"/>
  <c r="AF18" i="66" s="1"/>
  <c r="AF19" i="66" s="1"/>
  <c r="AF20" i="66" s="1"/>
  <c r="AF21" i="66" s="1"/>
  <c r="AF22" i="66" s="1"/>
  <c r="AF23" i="66" s="1"/>
  <c r="AF24" i="66" s="1"/>
  <c r="AF25" i="66" s="1"/>
  <c r="AF26" i="66" s="1"/>
  <c r="AF27" i="66" s="1"/>
  <c r="AF28" i="66" s="1"/>
  <c r="AF29" i="66" s="1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L4" i="66"/>
  <c r="AL2" i="66" s="1"/>
  <c r="AK4" i="66"/>
  <c r="AK2" i="66" s="1"/>
  <c r="AJ4" i="66"/>
  <c r="AJ2" i="66" s="1"/>
  <c r="G3" i="66"/>
  <c r="E2" i="66"/>
  <c r="E3" i="66" s="1"/>
  <c r="A1" i="66"/>
  <c r="R14" i="9" l="1"/>
  <c r="BD35" i="85"/>
  <c r="BC36" i="85"/>
  <c r="BH34" i="85"/>
  <c r="BF34" i="85"/>
  <c r="BI34" i="85"/>
  <c r="BG34" i="85"/>
  <c r="BG33" i="84"/>
  <c r="BF33" i="84"/>
  <c r="BI33" i="84"/>
  <c r="BH33" i="84"/>
  <c r="BC35" i="84"/>
  <c r="BD34" i="84"/>
  <c r="BG30" i="83"/>
  <c r="BH30" i="83"/>
  <c r="BI30" i="83"/>
  <c r="BF30" i="83"/>
  <c r="BC32" i="83"/>
  <c r="BD31" i="83"/>
  <c r="BH24" i="81"/>
  <c r="BG24" i="81"/>
  <c r="BF24" i="81"/>
  <c r="BI24" i="81"/>
  <c r="BD25" i="81"/>
  <c r="BC26" i="81"/>
  <c r="BH9" i="69"/>
  <c r="BI9" i="69"/>
  <c r="BG23" i="80"/>
  <c r="BF23" i="80"/>
  <c r="BI23" i="80"/>
  <c r="BH23" i="80"/>
  <c r="BC25" i="80"/>
  <c r="BD24" i="80"/>
  <c r="BG22" i="78"/>
  <c r="BI22" i="78"/>
  <c r="BF22" i="78"/>
  <c r="BH22" i="78"/>
  <c r="BC24" i="78"/>
  <c r="BD23" i="78"/>
  <c r="BF22" i="79"/>
  <c r="BI22" i="79"/>
  <c r="BG22" i="79"/>
  <c r="BH22" i="79"/>
  <c r="BC24" i="79"/>
  <c r="BD23" i="79"/>
  <c r="BC21" i="76"/>
  <c r="BD20" i="76"/>
  <c r="BI19" i="76"/>
  <c r="BH19" i="76"/>
  <c r="BG19" i="76"/>
  <c r="BF19" i="76"/>
  <c r="BD19" i="75"/>
  <c r="BC20" i="75"/>
  <c r="BI18" i="75"/>
  <c r="BG18" i="75"/>
  <c r="BH18" i="75"/>
  <c r="BF18" i="75"/>
  <c r="BC18" i="74"/>
  <c r="BD17" i="74"/>
  <c r="BI16" i="74"/>
  <c r="BG16" i="74"/>
  <c r="BH16" i="74"/>
  <c r="BF16" i="74"/>
  <c r="BF14" i="73"/>
  <c r="BI14" i="73"/>
  <c r="BG14" i="73"/>
  <c r="BH14" i="73"/>
  <c r="BC16" i="73"/>
  <c r="BD15" i="73"/>
  <c r="BC14" i="71"/>
  <c r="BD13" i="71"/>
  <c r="BF12" i="71"/>
  <c r="BG12" i="71"/>
  <c r="BI12" i="71"/>
  <c r="BH12" i="71"/>
  <c r="AW8" i="66"/>
  <c r="R14" i="10"/>
  <c r="R13" i="10" s="1"/>
  <c r="BG10" i="70"/>
  <c r="BF10" i="70"/>
  <c r="BI10" i="70"/>
  <c r="BH10" i="70"/>
  <c r="BD11" i="70"/>
  <c r="BC12" i="70"/>
  <c r="BG7" i="69"/>
  <c r="BH7" i="69"/>
  <c r="BI7" i="69"/>
  <c r="BF7" i="69"/>
  <c r="BG8" i="69"/>
  <c r="BF8" i="69"/>
  <c r="BI8" i="69"/>
  <c r="BH8" i="69"/>
  <c r="BC12" i="69"/>
  <c r="BD11" i="69"/>
  <c r="BG10" i="69"/>
  <c r="BF10" i="69"/>
  <c r="BH10" i="69"/>
  <c r="BI10" i="69"/>
  <c r="BD10" i="68"/>
  <c r="BC11" i="68"/>
  <c r="BD8" i="68"/>
  <c r="BD7" i="68"/>
  <c r="BD9" i="68"/>
  <c r="AW9" i="66"/>
  <c r="BM63" i="5"/>
  <c r="AW11" i="66"/>
  <c r="AX11" i="66" s="1"/>
  <c r="AW15" i="66"/>
  <c r="AX15" i="66" s="1"/>
  <c r="AW13" i="66"/>
  <c r="AX13" i="66" s="1"/>
  <c r="BC12" i="66"/>
  <c r="AW18" i="66"/>
  <c r="AX18" i="66" s="1"/>
  <c r="AW22" i="66"/>
  <c r="AX22" i="66" s="1"/>
  <c r="AW34" i="66"/>
  <c r="AX34" i="66" s="1"/>
  <c r="AW16" i="66"/>
  <c r="AX16" i="66" s="1"/>
  <c r="AW20" i="66"/>
  <c r="AX20" i="66" s="1"/>
  <c r="AX8" i="66"/>
  <c r="AX9" i="66"/>
  <c r="AW10" i="66"/>
  <c r="AX10" i="66" s="1"/>
  <c r="AW57" i="66"/>
  <c r="AX57" i="66" s="1"/>
  <c r="AW24" i="66"/>
  <c r="AX24" i="66" s="1"/>
  <c r="AW26" i="66"/>
  <c r="AX26" i="66" s="1"/>
  <c r="AW28" i="66"/>
  <c r="AX28" i="66" s="1"/>
  <c r="AW30" i="66"/>
  <c r="AX30" i="66" s="1"/>
  <c r="AW32" i="66"/>
  <c r="AX32" i="66" s="1"/>
  <c r="AW45" i="66"/>
  <c r="AX45" i="66" s="1"/>
  <c r="AW47" i="66"/>
  <c r="AX47" i="66" s="1"/>
  <c r="AW49" i="66"/>
  <c r="AX49" i="66" s="1"/>
  <c r="AW51" i="66"/>
  <c r="AX51" i="66" s="1"/>
  <c r="AW53" i="66"/>
  <c r="AX53" i="66" s="1"/>
  <c r="AW55" i="66"/>
  <c r="AX55" i="66" s="1"/>
  <c r="AX7" i="66"/>
  <c r="AW12" i="66"/>
  <c r="AX12" i="66" s="1"/>
  <c r="AW35" i="66"/>
  <c r="AX35" i="66" s="1"/>
  <c r="AW38" i="66"/>
  <c r="AX38" i="66" s="1"/>
  <c r="AW42" i="66"/>
  <c r="AX42" i="66" s="1"/>
  <c r="AW62" i="66"/>
  <c r="AX62" i="66" s="1"/>
  <c r="AW60" i="66"/>
  <c r="AX60" i="66" s="1"/>
  <c r="AW56" i="66"/>
  <c r="AX56" i="66" s="1"/>
  <c r="AW43" i="66"/>
  <c r="AX43" i="66" s="1"/>
  <c r="AW41" i="66"/>
  <c r="AX41" i="66" s="1"/>
  <c r="AW39" i="66"/>
  <c r="AX39" i="66" s="1"/>
  <c r="AW37" i="66"/>
  <c r="AX37" i="66" s="1"/>
  <c r="AW58" i="66"/>
  <c r="AX58" i="66" s="1"/>
  <c r="L14" i="66"/>
  <c r="M10" i="66" s="1"/>
  <c r="AW14" i="66"/>
  <c r="AX14" i="66" s="1"/>
  <c r="AW17" i="66"/>
  <c r="AX17" i="66" s="1"/>
  <c r="AW19" i="66"/>
  <c r="AX19" i="66" s="1"/>
  <c r="AW21" i="66"/>
  <c r="AX21" i="66" s="1"/>
  <c r="AW23" i="66"/>
  <c r="AX23" i="66" s="1"/>
  <c r="AW25" i="66"/>
  <c r="AX25" i="66" s="1"/>
  <c r="AW27" i="66"/>
  <c r="AX27" i="66" s="1"/>
  <c r="AW29" i="66"/>
  <c r="AX29" i="66" s="1"/>
  <c r="AW31" i="66"/>
  <c r="AX31" i="66" s="1"/>
  <c r="AW33" i="66"/>
  <c r="AX33" i="66" s="1"/>
  <c r="AW36" i="66"/>
  <c r="AX36" i="66" s="1"/>
  <c r="AW40" i="66"/>
  <c r="AX40" i="66" s="1"/>
  <c r="AW59" i="66"/>
  <c r="AX59" i="66" s="1"/>
  <c r="AW63" i="66"/>
  <c r="AX63" i="66" s="1"/>
  <c r="AW44" i="66"/>
  <c r="AX44" i="66" s="1"/>
  <c r="AW46" i="66"/>
  <c r="AX46" i="66" s="1"/>
  <c r="AW48" i="66"/>
  <c r="AX48" i="66" s="1"/>
  <c r="AW50" i="66"/>
  <c r="AX50" i="66" s="1"/>
  <c r="AW52" i="66"/>
  <c r="AX52" i="66" s="1"/>
  <c r="AW54" i="66"/>
  <c r="AX54" i="66" s="1"/>
  <c r="AW61" i="66"/>
  <c r="AX61" i="66" s="1"/>
  <c r="C68" i="65"/>
  <c r="B68" i="65" s="1"/>
  <c r="AH67" i="65"/>
  <c r="AG67" i="65"/>
  <c r="AF67" i="65"/>
  <c r="AH66" i="65"/>
  <c r="AG66" i="65"/>
  <c r="AF66" i="65"/>
  <c r="AH65" i="65"/>
  <c r="AG65" i="65"/>
  <c r="AF65" i="65"/>
  <c r="AH64" i="65"/>
  <c r="AG64" i="65"/>
  <c r="AF64" i="65"/>
  <c r="AV63" i="65"/>
  <c r="AH63" i="65"/>
  <c r="AG63" i="65"/>
  <c r="AF63" i="65"/>
  <c r="AV62" i="65"/>
  <c r="AH62" i="65"/>
  <c r="AG62" i="65"/>
  <c r="AF62" i="65"/>
  <c r="AV61" i="65"/>
  <c r="AV60" i="65"/>
  <c r="AH60" i="65"/>
  <c r="AG60" i="65"/>
  <c r="AF60" i="65"/>
  <c r="AF61" i="65" s="1"/>
  <c r="G60" i="65"/>
  <c r="E60" i="65" s="1"/>
  <c r="AV59" i="65"/>
  <c r="AH59" i="65"/>
  <c r="AG59" i="65"/>
  <c r="AF59" i="65"/>
  <c r="G59" i="65"/>
  <c r="E59" i="65" s="1"/>
  <c r="AV58" i="65"/>
  <c r="AH58" i="65"/>
  <c r="AG58" i="65"/>
  <c r="AF58" i="65"/>
  <c r="G58" i="65"/>
  <c r="AV57" i="65"/>
  <c r="AH57" i="65"/>
  <c r="AG57" i="65"/>
  <c r="AF57" i="65"/>
  <c r="G57" i="65"/>
  <c r="AV56" i="65"/>
  <c r="AH56" i="65"/>
  <c r="AG56" i="65"/>
  <c r="AF56" i="65"/>
  <c r="G56" i="65"/>
  <c r="AV55" i="65"/>
  <c r="AV54" i="65"/>
  <c r="AV53" i="65"/>
  <c r="AV52" i="65"/>
  <c r="AV51" i="65"/>
  <c r="AV50" i="65"/>
  <c r="AV49" i="65"/>
  <c r="AV48" i="65"/>
  <c r="AV47" i="65"/>
  <c r="AV46" i="65"/>
  <c r="AV45" i="65"/>
  <c r="AV44" i="65"/>
  <c r="AV43" i="65"/>
  <c r="AV42" i="65"/>
  <c r="AV41" i="65"/>
  <c r="AV40" i="65"/>
  <c r="AV39" i="65"/>
  <c r="AV38" i="65"/>
  <c r="AV37" i="65"/>
  <c r="AV36" i="65"/>
  <c r="AV35" i="65"/>
  <c r="AV34" i="65"/>
  <c r="AV33" i="65"/>
  <c r="AV32" i="65"/>
  <c r="AV31" i="65"/>
  <c r="AV30" i="65"/>
  <c r="AV29" i="65"/>
  <c r="AV28" i="65"/>
  <c r="AV27" i="65"/>
  <c r="AV26" i="65"/>
  <c r="AV25" i="65"/>
  <c r="AV24" i="65"/>
  <c r="AV23" i="65"/>
  <c r="AV22" i="65"/>
  <c r="AV21" i="65"/>
  <c r="AV20" i="65"/>
  <c r="AV19" i="65"/>
  <c r="AV18" i="65"/>
  <c r="AV17" i="65"/>
  <c r="AV16" i="65"/>
  <c r="L16" i="65" a="1"/>
  <c r="L16" i="65" s="1"/>
  <c r="AV15" i="65"/>
  <c r="AV14" i="65"/>
  <c r="AV13" i="65"/>
  <c r="L13" i="65"/>
  <c r="AV12" i="65"/>
  <c r="L12" i="65"/>
  <c r="AV11" i="65"/>
  <c r="L11" i="65"/>
  <c r="AV10" i="65"/>
  <c r="L10" i="65"/>
  <c r="AV9" i="65"/>
  <c r="L9" i="65"/>
  <c r="AV8" i="65"/>
  <c r="L8" i="65"/>
  <c r="BC7" i="65"/>
  <c r="BC8" i="65" s="1"/>
  <c r="BC9" i="65" s="1"/>
  <c r="BC10" i="65" s="1"/>
  <c r="BC11" i="65" s="1"/>
  <c r="BC12" i="65" s="1"/>
  <c r="BC13" i="65" s="1"/>
  <c r="BC14" i="65" s="1"/>
  <c r="AV7" i="65"/>
  <c r="AF7" i="65"/>
  <c r="AF8" i="65" s="1"/>
  <c r="AF9" i="65" s="1"/>
  <c r="AF10" i="65" s="1"/>
  <c r="AF11" i="65" s="1"/>
  <c r="AF12" i="65" s="1"/>
  <c r="AF13" i="65" s="1"/>
  <c r="AF14" i="65" s="1"/>
  <c r="AF15" i="65" s="1"/>
  <c r="AF16" i="65" s="1"/>
  <c r="AF17" i="65" s="1"/>
  <c r="AF18" i="65" s="1"/>
  <c r="AF19" i="65" s="1"/>
  <c r="AF20" i="65" s="1"/>
  <c r="AF21" i="65" s="1"/>
  <c r="AF22" i="65" s="1"/>
  <c r="AF23" i="65" s="1"/>
  <c r="AF24" i="65" s="1"/>
  <c r="AF25" i="65" s="1"/>
  <c r="AF26" i="65" s="1"/>
  <c r="AF27" i="65" s="1"/>
  <c r="AF28" i="65" s="1"/>
  <c r="AF29" i="65" s="1"/>
  <c r="AF30" i="65" s="1"/>
  <c r="AF31" i="65" s="1"/>
  <c r="AF32" i="65" s="1"/>
  <c r="AF33" i="65" s="1"/>
  <c r="AF34" i="65" s="1"/>
  <c r="AF35" i="65" s="1"/>
  <c r="AF36" i="65" s="1"/>
  <c r="AF37" i="65" s="1"/>
  <c r="AF38" i="65" s="1"/>
  <c r="AF39" i="65" s="1"/>
  <c r="AF40" i="65" s="1"/>
  <c r="AF41" i="65" s="1"/>
  <c r="AF42" i="65" s="1"/>
  <c r="AF43" i="65" s="1"/>
  <c r="AF44" i="65" s="1"/>
  <c r="AF45" i="65" s="1"/>
  <c r="AF46" i="65" s="1"/>
  <c r="AF47" i="65" s="1"/>
  <c r="AF48" i="65" s="1"/>
  <c r="AF49" i="65" s="1"/>
  <c r="AF50" i="65" s="1"/>
  <c r="AF51" i="65" s="1"/>
  <c r="AF52" i="65" s="1"/>
  <c r="AF53" i="65" s="1"/>
  <c r="AF54" i="65" s="1"/>
  <c r="AF55" i="65" s="1"/>
  <c r="AL4" i="65"/>
  <c r="AL2" i="65" s="1"/>
  <c r="AK4" i="65"/>
  <c r="AK2" i="65" s="1"/>
  <c r="AJ4" i="65"/>
  <c r="AJ2" i="65" s="1"/>
  <c r="G3" i="65"/>
  <c r="E2" i="65"/>
  <c r="E3" i="65" s="1"/>
  <c r="A1" i="65"/>
  <c r="G55" i="66"/>
  <c r="E55" i="66" s="1"/>
  <c r="G62" i="66"/>
  <c r="BC37" i="85" l="1"/>
  <c r="BD36" i="85"/>
  <c r="BI35" i="85"/>
  <c r="BH35" i="85"/>
  <c r="BG35" i="85"/>
  <c r="BF35" i="85"/>
  <c r="BH34" i="84"/>
  <c r="BG34" i="84"/>
  <c r="BF34" i="84"/>
  <c r="BI34" i="84"/>
  <c r="BD35" i="84"/>
  <c r="BC36" i="84"/>
  <c r="BF31" i="83"/>
  <c r="BG31" i="83"/>
  <c r="BH31" i="83"/>
  <c r="BI31" i="83"/>
  <c r="BC33" i="83"/>
  <c r="BD32" i="83"/>
  <c r="BD26" i="81"/>
  <c r="BC27" i="81"/>
  <c r="BI25" i="81"/>
  <c r="BH25" i="81"/>
  <c r="BG25" i="81"/>
  <c r="BF25" i="81"/>
  <c r="BH24" i="80"/>
  <c r="BG24" i="80"/>
  <c r="BF24" i="80"/>
  <c r="BI24" i="80"/>
  <c r="BD25" i="80"/>
  <c r="BC26" i="80"/>
  <c r="BH23" i="78"/>
  <c r="BF23" i="78"/>
  <c r="BI23" i="78"/>
  <c r="BG23" i="78"/>
  <c r="BD24" i="78"/>
  <c r="BC25" i="78"/>
  <c r="BH23" i="79"/>
  <c r="BG23" i="79"/>
  <c r="BF23" i="79"/>
  <c r="BI23" i="79"/>
  <c r="BD24" i="79"/>
  <c r="BC25" i="79"/>
  <c r="BG20" i="76"/>
  <c r="BI20" i="76"/>
  <c r="BF20" i="76"/>
  <c r="BH20" i="76"/>
  <c r="BD21" i="76"/>
  <c r="BC22" i="76"/>
  <c r="BC21" i="75"/>
  <c r="BD20" i="75"/>
  <c r="BF19" i="75"/>
  <c r="BI19" i="75"/>
  <c r="BH19" i="75"/>
  <c r="BG19" i="75"/>
  <c r="BF17" i="74"/>
  <c r="BH17" i="74"/>
  <c r="BI17" i="74"/>
  <c r="BG17" i="74"/>
  <c r="BC19" i="74"/>
  <c r="BD18" i="74"/>
  <c r="BG15" i="73"/>
  <c r="BF15" i="73"/>
  <c r="BI15" i="73"/>
  <c r="BH15" i="73"/>
  <c r="BC17" i="73"/>
  <c r="BD16" i="73"/>
  <c r="BF13" i="71"/>
  <c r="BG13" i="71"/>
  <c r="BI13" i="71"/>
  <c r="BH13" i="71"/>
  <c r="BD14" i="71"/>
  <c r="BC15" i="71"/>
  <c r="BC13" i="70"/>
  <c r="BD12" i="70"/>
  <c r="BG11" i="70"/>
  <c r="BF11" i="70"/>
  <c r="BI11" i="70"/>
  <c r="BH11" i="70"/>
  <c r="BG11" i="69"/>
  <c r="BF11" i="69"/>
  <c r="BI11" i="69"/>
  <c r="BH11" i="69"/>
  <c r="BD12" i="69"/>
  <c r="BC13" i="69"/>
  <c r="BG8" i="68"/>
  <c r="BI8" i="68"/>
  <c r="BH8" i="68"/>
  <c r="BF8" i="68"/>
  <c r="BC12" i="68"/>
  <c r="BD11" i="68"/>
  <c r="BG9" i="68"/>
  <c r="BI9" i="68"/>
  <c r="BF9" i="68"/>
  <c r="BH9" i="68"/>
  <c r="BG10" i="68"/>
  <c r="BI10" i="68"/>
  <c r="BF10" i="68"/>
  <c r="BH10" i="68"/>
  <c r="BG7" i="68"/>
  <c r="BI7" i="68"/>
  <c r="BF7" i="68"/>
  <c r="BH7" i="68"/>
  <c r="AY19" i="66"/>
  <c r="AY62" i="66"/>
  <c r="AY12" i="66"/>
  <c r="AY29" i="66"/>
  <c r="AY21" i="66"/>
  <c r="AY39" i="66"/>
  <c r="AY45" i="66"/>
  <c r="AY26" i="66"/>
  <c r="AY20" i="66"/>
  <c r="AY35" i="66"/>
  <c r="AY32" i="66"/>
  <c r="AY24" i="66"/>
  <c r="AY10" i="66"/>
  <c r="AY33" i="66"/>
  <c r="AY25" i="66"/>
  <c r="AY42" i="66"/>
  <c r="AY61" i="66"/>
  <c r="AY60" i="66"/>
  <c r="AY53" i="66"/>
  <c r="AY36" i="66"/>
  <c r="AY23" i="66"/>
  <c r="AY30" i="66"/>
  <c r="AY15" i="66"/>
  <c r="AY17" i="66"/>
  <c r="AY43" i="66"/>
  <c r="AY18" i="66"/>
  <c r="BC13" i="66"/>
  <c r="AY54" i="66"/>
  <c r="AY46" i="66"/>
  <c r="AY59" i="66"/>
  <c r="AY51" i="66"/>
  <c r="AY40" i="66"/>
  <c r="AY14" i="66"/>
  <c r="Y14" i="66"/>
  <c r="AY41" i="66"/>
  <c r="AY28" i="66"/>
  <c r="AY13" i="66"/>
  <c r="AY8" i="66"/>
  <c r="AY16" i="66"/>
  <c r="AY52" i="66"/>
  <c r="AY44" i="66"/>
  <c r="AY57" i="66"/>
  <c r="AY47" i="66"/>
  <c r="AY27" i="66"/>
  <c r="AY58" i="66"/>
  <c r="AY38" i="66"/>
  <c r="AY49" i="66"/>
  <c r="AY34" i="66"/>
  <c r="AY22" i="66"/>
  <c r="M12" i="66"/>
  <c r="AY50" i="66"/>
  <c r="AY63" i="66"/>
  <c r="AY55" i="66"/>
  <c r="AY11" i="66"/>
  <c r="AY37" i="66"/>
  <c r="AY56" i="66"/>
  <c r="AY7" i="66"/>
  <c r="AY48" i="66"/>
  <c r="AY31" i="66"/>
  <c r="M14" i="66"/>
  <c r="L5" i="66"/>
  <c r="C77" i="66"/>
  <c r="M13" i="66"/>
  <c r="M9" i="66"/>
  <c r="M8" i="66"/>
  <c r="M11" i="66"/>
  <c r="AY9" i="66"/>
  <c r="AW8" i="65"/>
  <c r="AX8" i="65" s="1"/>
  <c r="AW11" i="65"/>
  <c r="AX11" i="65" s="1"/>
  <c r="AW7" i="65"/>
  <c r="AX7" i="65" s="1"/>
  <c r="AW12" i="65"/>
  <c r="AX12" i="65" s="1"/>
  <c r="AW13" i="65"/>
  <c r="AX13" i="65" s="1"/>
  <c r="AW9" i="65"/>
  <c r="AX9" i="65" s="1"/>
  <c r="AW10" i="65"/>
  <c r="AX10" i="65" s="1"/>
  <c r="AW33" i="65"/>
  <c r="AX33" i="65" s="1"/>
  <c r="BC15" i="65"/>
  <c r="AW17" i="65"/>
  <c r="AX17" i="65" s="1"/>
  <c r="AW31" i="65"/>
  <c r="AX31" i="65" s="1"/>
  <c r="AW40" i="65"/>
  <c r="AX40" i="65" s="1"/>
  <c r="AW16" i="65"/>
  <c r="AW19" i="65"/>
  <c r="AX19" i="65" s="1"/>
  <c r="AW27" i="65"/>
  <c r="AX27" i="65" s="1"/>
  <c r="AW30" i="65"/>
  <c r="AX30" i="65" s="1"/>
  <c r="AX16" i="65"/>
  <c r="AW18" i="65"/>
  <c r="AX18" i="65" s="1"/>
  <c r="AW21" i="65"/>
  <c r="AX21" i="65" s="1"/>
  <c r="AW24" i="65"/>
  <c r="AX24" i="65" s="1"/>
  <c r="AW38" i="65"/>
  <c r="AX38" i="65" s="1"/>
  <c r="AW52" i="65"/>
  <c r="AX52" i="65" s="1"/>
  <c r="AW61" i="65"/>
  <c r="AX61" i="65" s="1"/>
  <c r="AW15" i="65"/>
  <c r="AX15" i="65" s="1"/>
  <c r="AW22" i="65"/>
  <c r="AX22" i="65" s="1"/>
  <c r="AW25" i="65"/>
  <c r="AX25" i="65" s="1"/>
  <c r="AW34" i="65"/>
  <c r="AX34" i="65" s="1"/>
  <c r="AW14" i="65"/>
  <c r="AX14" i="65" s="1"/>
  <c r="AW20" i="65"/>
  <c r="AX20" i="65" s="1"/>
  <c r="AW26" i="65"/>
  <c r="AX26" i="65" s="1"/>
  <c r="AW29" i="65"/>
  <c r="AX29" i="65" s="1"/>
  <c r="AW55" i="65"/>
  <c r="AX55" i="65" s="1"/>
  <c r="AW28" i="65"/>
  <c r="AX28" i="65" s="1"/>
  <c r="AW36" i="65"/>
  <c r="AX36" i="65" s="1"/>
  <c r="AW44" i="65"/>
  <c r="AX44" i="65" s="1"/>
  <c r="AW49" i="65"/>
  <c r="AX49" i="65" s="1"/>
  <c r="AW50" i="65"/>
  <c r="AX50" i="65" s="1"/>
  <c r="AW48" i="65"/>
  <c r="AX48" i="65" s="1"/>
  <c r="AW63" i="65"/>
  <c r="AX63" i="65" s="1"/>
  <c r="AW43" i="65"/>
  <c r="AX43" i="65" s="1"/>
  <c r="AW39" i="65"/>
  <c r="AX39" i="65" s="1"/>
  <c r="AW35" i="65"/>
  <c r="AX35" i="65" s="1"/>
  <c r="L14" i="65"/>
  <c r="AW23" i="65"/>
  <c r="AX23" i="65" s="1"/>
  <c r="AW32" i="65"/>
  <c r="AX32" i="65" s="1"/>
  <c r="AW42" i="65"/>
  <c r="AX42" i="65" s="1"/>
  <c r="AW46" i="65"/>
  <c r="AX46" i="65" s="1"/>
  <c r="AW47" i="65"/>
  <c r="AX47" i="65" s="1"/>
  <c r="AW51" i="65"/>
  <c r="AW54" i="65"/>
  <c r="AX54" i="65" s="1"/>
  <c r="AW57" i="65"/>
  <c r="AX57" i="65" s="1"/>
  <c r="AW56" i="65"/>
  <c r="AX56" i="65" s="1"/>
  <c r="AW58" i="65"/>
  <c r="AX58" i="65" s="1"/>
  <c r="AW37" i="65"/>
  <c r="AX37" i="65" s="1"/>
  <c r="AW41" i="65"/>
  <c r="AX41" i="65" s="1"/>
  <c r="AX51" i="65"/>
  <c r="AW62" i="65"/>
  <c r="AX62" i="65" s="1"/>
  <c r="AW45" i="65"/>
  <c r="AX45" i="65" s="1"/>
  <c r="AW53" i="65"/>
  <c r="AX53" i="65" s="1"/>
  <c r="AW59" i="65"/>
  <c r="AX59" i="65" s="1"/>
  <c r="AW60" i="65"/>
  <c r="AX60" i="65" s="1"/>
  <c r="C68" i="64"/>
  <c r="B68" i="64" s="1"/>
  <c r="AH67" i="64"/>
  <c r="AG67" i="64"/>
  <c r="AF67" i="64"/>
  <c r="AH66" i="64"/>
  <c r="AG66" i="64"/>
  <c r="AF66" i="64"/>
  <c r="AH65" i="64"/>
  <c r="AG65" i="64"/>
  <c r="AF65" i="64"/>
  <c r="AH64" i="64"/>
  <c r="AG64" i="64"/>
  <c r="AF64" i="64"/>
  <c r="AV63" i="64"/>
  <c r="AH63" i="64"/>
  <c r="AG63" i="64"/>
  <c r="AF63" i="64"/>
  <c r="AV62" i="64"/>
  <c r="AH62" i="64"/>
  <c r="AG62" i="64"/>
  <c r="AF62" i="64"/>
  <c r="AV61" i="64"/>
  <c r="AV60" i="64"/>
  <c r="AH60" i="64"/>
  <c r="AG60" i="64"/>
  <c r="AF60" i="64"/>
  <c r="AF61" i="64" s="1"/>
  <c r="G60" i="64"/>
  <c r="E60" i="64" s="1"/>
  <c r="AV59" i="64"/>
  <c r="AH59" i="64"/>
  <c r="AG59" i="64"/>
  <c r="AF59" i="64"/>
  <c r="G59" i="64"/>
  <c r="E59" i="64" s="1"/>
  <c r="AV58" i="64"/>
  <c r="AH58" i="64"/>
  <c r="AG58" i="64"/>
  <c r="AF58" i="64"/>
  <c r="G58" i="64"/>
  <c r="AV57" i="64"/>
  <c r="AH57" i="64"/>
  <c r="AG57" i="64"/>
  <c r="AF57" i="64"/>
  <c r="G57" i="64"/>
  <c r="AV56" i="64"/>
  <c r="AH56" i="64"/>
  <c r="AG56" i="64"/>
  <c r="AF56" i="64"/>
  <c r="G56" i="64"/>
  <c r="AV55" i="64"/>
  <c r="AV54" i="64"/>
  <c r="AV53" i="64"/>
  <c r="AV52" i="64"/>
  <c r="AV51" i="64"/>
  <c r="AV50" i="64"/>
  <c r="AV49" i="64"/>
  <c r="AV48" i="64"/>
  <c r="AV47" i="64"/>
  <c r="AV46" i="64"/>
  <c r="AV45" i="64"/>
  <c r="AV44" i="64"/>
  <c r="AV43" i="64"/>
  <c r="AV42" i="64"/>
  <c r="AV41" i="64"/>
  <c r="AV40" i="64"/>
  <c r="AV39" i="64"/>
  <c r="AV38" i="64"/>
  <c r="AV37" i="64"/>
  <c r="AV36" i="64"/>
  <c r="AV35" i="64"/>
  <c r="AV34" i="64"/>
  <c r="AV33" i="64"/>
  <c r="AV32" i="64"/>
  <c r="AV31" i="64"/>
  <c r="AV30" i="64"/>
  <c r="AV29" i="64"/>
  <c r="AV28" i="64"/>
  <c r="AV27" i="64"/>
  <c r="AV26" i="64"/>
  <c r="AV25" i="64"/>
  <c r="AV24" i="64"/>
  <c r="AV23" i="64"/>
  <c r="AV22" i="64"/>
  <c r="AV21" i="64"/>
  <c r="AV20" i="64"/>
  <c r="AV19" i="64"/>
  <c r="AV18" i="64"/>
  <c r="AV17" i="64"/>
  <c r="AV16" i="64"/>
  <c r="L16" i="64" a="1"/>
  <c r="L16" i="64" s="1"/>
  <c r="AV15" i="64"/>
  <c r="AV14" i="64"/>
  <c r="AV13" i="64"/>
  <c r="L13" i="64"/>
  <c r="AV12" i="64"/>
  <c r="L12" i="64"/>
  <c r="AV11" i="64"/>
  <c r="L11" i="64"/>
  <c r="AV10" i="64"/>
  <c r="L10" i="64"/>
  <c r="AV9" i="64"/>
  <c r="L9" i="64"/>
  <c r="AV8" i="64"/>
  <c r="L8" i="64"/>
  <c r="BC7" i="64"/>
  <c r="BC8" i="64" s="1"/>
  <c r="BC9" i="64" s="1"/>
  <c r="AV7" i="64"/>
  <c r="AF7" i="64"/>
  <c r="AF8" i="64" s="1"/>
  <c r="AF9" i="64" s="1"/>
  <c r="AF10" i="64" s="1"/>
  <c r="AF11" i="64" s="1"/>
  <c r="AF12" i="64" s="1"/>
  <c r="AF13" i="64" s="1"/>
  <c r="AF14" i="64" s="1"/>
  <c r="AF15" i="64" s="1"/>
  <c r="AF16" i="64" s="1"/>
  <c r="AF17" i="64" s="1"/>
  <c r="AF18" i="64" s="1"/>
  <c r="AF19" i="64" s="1"/>
  <c r="AF20" i="64" s="1"/>
  <c r="AF21" i="64" s="1"/>
  <c r="AF22" i="64" s="1"/>
  <c r="AF23" i="64" s="1"/>
  <c r="AF24" i="64" s="1"/>
  <c r="AF25" i="64" s="1"/>
  <c r="AF26" i="64" s="1"/>
  <c r="AF27" i="64" s="1"/>
  <c r="AF28" i="64" s="1"/>
  <c r="AF29" i="64" s="1"/>
  <c r="AF30" i="64" s="1"/>
  <c r="AF31" i="64" s="1"/>
  <c r="AF32" i="64" s="1"/>
  <c r="AF33" i="64" s="1"/>
  <c r="AF34" i="64" s="1"/>
  <c r="AF35" i="64" s="1"/>
  <c r="AF36" i="64" s="1"/>
  <c r="AF37" i="64" s="1"/>
  <c r="AF38" i="64" s="1"/>
  <c r="AF39" i="64" s="1"/>
  <c r="AF40" i="64" s="1"/>
  <c r="AF41" i="64" s="1"/>
  <c r="AF42" i="64" s="1"/>
  <c r="AF43" i="64" s="1"/>
  <c r="AF44" i="64" s="1"/>
  <c r="AF45" i="64" s="1"/>
  <c r="AF46" i="64" s="1"/>
  <c r="AF47" i="64" s="1"/>
  <c r="AF48" i="64" s="1"/>
  <c r="AF49" i="64" s="1"/>
  <c r="AF50" i="64" s="1"/>
  <c r="AF51" i="64" s="1"/>
  <c r="AF52" i="64" s="1"/>
  <c r="AF53" i="64" s="1"/>
  <c r="AF54" i="64" s="1"/>
  <c r="AF55" i="64" s="1"/>
  <c r="AL4" i="64"/>
  <c r="AL2" i="64" s="1"/>
  <c r="AK4" i="64"/>
  <c r="AK2" i="64" s="1"/>
  <c r="AJ4" i="64"/>
  <c r="AJ2" i="64" s="1"/>
  <c r="G3" i="64"/>
  <c r="E2" i="64"/>
  <c r="E3" i="64" s="1"/>
  <c r="A1" i="64"/>
  <c r="BC38" i="85" l="1"/>
  <c r="BD37" i="85"/>
  <c r="BF36" i="85"/>
  <c r="BI36" i="85"/>
  <c r="BG36" i="85"/>
  <c r="BH36" i="85"/>
  <c r="BD36" i="84"/>
  <c r="BC37" i="84"/>
  <c r="BI35" i="84"/>
  <c r="BH35" i="84"/>
  <c r="BG35" i="84"/>
  <c r="BF35" i="84"/>
  <c r="BI32" i="83"/>
  <c r="BF32" i="83"/>
  <c r="BH32" i="83"/>
  <c r="BG32" i="83"/>
  <c r="BD33" i="83"/>
  <c r="BC34" i="83"/>
  <c r="BC28" i="81"/>
  <c r="BD27" i="81"/>
  <c r="BI26" i="81"/>
  <c r="BH26" i="81"/>
  <c r="BG26" i="81"/>
  <c r="BF26" i="81"/>
  <c r="BC27" i="80"/>
  <c r="BD26" i="80"/>
  <c r="BI25" i="80"/>
  <c r="BH25" i="80"/>
  <c r="BG25" i="80"/>
  <c r="BF25" i="80"/>
  <c r="BC26" i="78"/>
  <c r="BD25" i="78"/>
  <c r="BI24" i="78"/>
  <c r="BG24" i="78"/>
  <c r="BF24" i="78"/>
  <c r="BH24" i="78"/>
  <c r="BD25" i="79"/>
  <c r="BC26" i="79"/>
  <c r="BI24" i="79"/>
  <c r="BH24" i="79"/>
  <c r="BG24" i="79"/>
  <c r="BF24" i="79"/>
  <c r="BD22" i="76"/>
  <c r="BC23" i="76"/>
  <c r="BH21" i="76"/>
  <c r="BF21" i="76"/>
  <c r="BI21" i="76"/>
  <c r="BG21" i="76"/>
  <c r="BG20" i="75"/>
  <c r="BF20" i="75"/>
  <c r="BI20" i="75"/>
  <c r="BH20" i="75"/>
  <c r="BC22" i="75"/>
  <c r="BD21" i="75"/>
  <c r="BG18" i="74"/>
  <c r="BI18" i="74"/>
  <c r="BH18" i="74"/>
  <c r="BF18" i="74"/>
  <c r="BC20" i="74"/>
  <c r="BD19" i="74"/>
  <c r="BH16" i="73"/>
  <c r="BG16" i="73"/>
  <c r="BI16" i="73"/>
  <c r="BF16" i="73"/>
  <c r="BD17" i="73"/>
  <c r="BC18" i="73"/>
  <c r="BD15" i="71"/>
  <c r="BC16" i="71"/>
  <c r="BI14" i="71"/>
  <c r="BF14" i="71"/>
  <c r="BH14" i="71"/>
  <c r="BG14" i="71"/>
  <c r="BG12" i="70"/>
  <c r="BF12" i="70"/>
  <c r="BI12" i="70"/>
  <c r="BH12" i="70"/>
  <c r="BD13" i="70"/>
  <c r="BC14" i="70"/>
  <c r="BC14" i="69"/>
  <c r="BD13" i="69"/>
  <c r="BG12" i="69"/>
  <c r="BF12" i="69"/>
  <c r="BI12" i="69"/>
  <c r="BH12" i="69"/>
  <c r="BG11" i="68"/>
  <c r="BI11" i="68"/>
  <c r="BF11" i="68"/>
  <c r="BH11" i="68"/>
  <c r="BD12" i="68"/>
  <c r="BC13" i="68"/>
  <c r="AG55" i="66"/>
  <c r="AH55" i="66"/>
  <c r="BD13" i="66"/>
  <c r="BC14" i="66"/>
  <c r="BD9" i="66"/>
  <c r="BD8" i="66"/>
  <c r="BD7" i="66"/>
  <c r="BD11" i="66"/>
  <c r="BD10" i="66"/>
  <c r="BD12" i="66"/>
  <c r="AY54" i="65"/>
  <c r="AY42" i="65"/>
  <c r="AY34" i="65"/>
  <c r="AY41" i="65"/>
  <c r="AY28" i="65"/>
  <c r="AY60" i="65"/>
  <c r="AY49" i="65"/>
  <c r="AY55" i="65"/>
  <c r="AY38" i="65"/>
  <c r="AY17" i="65"/>
  <c r="AY21" i="65"/>
  <c r="AY32" i="65"/>
  <c r="AY18" i="65"/>
  <c r="AY59" i="65"/>
  <c r="AY57" i="65"/>
  <c r="AY46" i="65"/>
  <c r="AY29" i="65"/>
  <c r="AY14" i="65"/>
  <c r="AY12" i="65"/>
  <c r="AY8" i="65"/>
  <c r="AY7" i="65"/>
  <c r="AY9" i="65"/>
  <c r="AY13" i="65"/>
  <c r="AY11" i="65"/>
  <c r="AY10" i="65"/>
  <c r="AY37" i="65"/>
  <c r="M12" i="65"/>
  <c r="M8" i="65"/>
  <c r="M10" i="65"/>
  <c r="M14" i="65"/>
  <c r="M13" i="65"/>
  <c r="M9" i="65"/>
  <c r="M11" i="65"/>
  <c r="L5" i="65"/>
  <c r="AY24" i="65"/>
  <c r="AY63" i="65"/>
  <c r="AY20" i="65"/>
  <c r="AY61" i="65"/>
  <c r="AY16" i="65"/>
  <c r="BC16" i="65"/>
  <c r="AY50" i="65"/>
  <c r="AY58" i="65"/>
  <c r="AY23" i="65"/>
  <c r="AY35" i="65"/>
  <c r="AY48" i="65"/>
  <c r="AY52" i="65"/>
  <c r="AY19" i="65"/>
  <c r="AY33" i="65"/>
  <c r="AY62" i="65"/>
  <c r="AY45" i="65"/>
  <c r="AY43" i="65"/>
  <c r="AY25" i="65"/>
  <c r="AY15" i="65"/>
  <c r="AY27" i="65"/>
  <c r="AY53" i="65"/>
  <c r="AY51" i="65"/>
  <c r="C77" i="65"/>
  <c r="AY44" i="65"/>
  <c r="AY40" i="65"/>
  <c r="AY56" i="65"/>
  <c r="AY47" i="65"/>
  <c r="Y14" i="65"/>
  <c r="AY39" i="65"/>
  <c r="AY36" i="65"/>
  <c r="AY26" i="65"/>
  <c r="AY22" i="65"/>
  <c r="AY30" i="65"/>
  <c r="AY31" i="65"/>
  <c r="AW55" i="64"/>
  <c r="AX55" i="64" s="1"/>
  <c r="AW51" i="64"/>
  <c r="AX51" i="64" s="1"/>
  <c r="AW47" i="64"/>
  <c r="AX47" i="64" s="1"/>
  <c r="AW58" i="64"/>
  <c r="AX58" i="64" s="1"/>
  <c r="AW49" i="64"/>
  <c r="AX49" i="64" s="1"/>
  <c r="AW40" i="64"/>
  <c r="AX40" i="64" s="1"/>
  <c r="AW59" i="64"/>
  <c r="AX59" i="64" s="1"/>
  <c r="AW62" i="64"/>
  <c r="AX62" i="64" s="1"/>
  <c r="AW60" i="64"/>
  <c r="AX60" i="64" s="1"/>
  <c r="AW42" i="64"/>
  <c r="AX42" i="64" s="1"/>
  <c r="AW27" i="64"/>
  <c r="AX27" i="64" s="1"/>
  <c r="AW19" i="64"/>
  <c r="AX19" i="64" s="1"/>
  <c r="AW7" i="64"/>
  <c r="AX7" i="64" s="1"/>
  <c r="AW57" i="64"/>
  <c r="AX57" i="64" s="1"/>
  <c r="AW37" i="64"/>
  <c r="AX37" i="64" s="1"/>
  <c r="AW15" i="64"/>
  <c r="AX15" i="64" s="1"/>
  <c r="AW8" i="64"/>
  <c r="AX8" i="64" s="1"/>
  <c r="AW20" i="64"/>
  <c r="AX20" i="64" s="1"/>
  <c r="AW22" i="64"/>
  <c r="AX22" i="64" s="1"/>
  <c r="AW29" i="64"/>
  <c r="AX29" i="64" s="1"/>
  <c r="AW45" i="64"/>
  <c r="AX45" i="64" s="1"/>
  <c r="AW10" i="64"/>
  <c r="AX10" i="64" s="1"/>
  <c r="AW13" i="64"/>
  <c r="AX13" i="64" s="1"/>
  <c r="AW17" i="64"/>
  <c r="AX17" i="64" s="1"/>
  <c r="AW38" i="64"/>
  <c r="AX38" i="64" s="1"/>
  <c r="AW39" i="64"/>
  <c r="AX39" i="64" s="1"/>
  <c r="AW9" i="64"/>
  <c r="AX9" i="64" s="1"/>
  <c r="BC10" i="64"/>
  <c r="AW12" i="64"/>
  <c r="AX12" i="64" s="1"/>
  <c r="AW21" i="64"/>
  <c r="AX21" i="64" s="1"/>
  <c r="AW23" i="64"/>
  <c r="AX23" i="64" s="1"/>
  <c r="AW25" i="64"/>
  <c r="AX25" i="64" s="1"/>
  <c r="AW28" i="64"/>
  <c r="AX28" i="64" s="1"/>
  <c r="AW31" i="64"/>
  <c r="AX31" i="64" s="1"/>
  <c r="AW41" i="64"/>
  <c r="AX41" i="64" s="1"/>
  <c r="AW46" i="64"/>
  <c r="AX46" i="64" s="1"/>
  <c r="L14" i="64"/>
  <c r="M10" i="64" s="1"/>
  <c r="AW11" i="64"/>
  <c r="AX11" i="64" s="1"/>
  <c r="AW26" i="64"/>
  <c r="AX26" i="64" s="1"/>
  <c r="AW30" i="64"/>
  <c r="AX30" i="64" s="1"/>
  <c r="AW33" i="64"/>
  <c r="AX33" i="64" s="1"/>
  <c r="AW35" i="64"/>
  <c r="AX35" i="64" s="1"/>
  <c r="AW36" i="64"/>
  <c r="AX36" i="64" s="1"/>
  <c r="AW44" i="64"/>
  <c r="AX44" i="64" s="1"/>
  <c r="AW14" i="64"/>
  <c r="AX14" i="64" s="1"/>
  <c r="AW18" i="64"/>
  <c r="AX18" i="64" s="1"/>
  <c r="AW34" i="64"/>
  <c r="AX34" i="64" s="1"/>
  <c r="AW16" i="64"/>
  <c r="AX16" i="64" s="1"/>
  <c r="AW24" i="64"/>
  <c r="AX24" i="64" s="1"/>
  <c r="AW32" i="64"/>
  <c r="AX32" i="64" s="1"/>
  <c r="AW52" i="64"/>
  <c r="AX52" i="64" s="1"/>
  <c r="AW53" i="64"/>
  <c r="AX53" i="64" s="1"/>
  <c r="AW54" i="64"/>
  <c r="AX54" i="64" s="1"/>
  <c r="AW43" i="64"/>
  <c r="AX43" i="64" s="1"/>
  <c r="AW48" i="64"/>
  <c r="AX48" i="64" s="1"/>
  <c r="AW50" i="64"/>
  <c r="AX50" i="64" s="1"/>
  <c r="AW56" i="64"/>
  <c r="AX56" i="64" s="1"/>
  <c r="AW61" i="64"/>
  <c r="AX61" i="64" s="1"/>
  <c r="AW63" i="64"/>
  <c r="AX63" i="64" s="1"/>
  <c r="C68" i="63"/>
  <c r="B68" i="63" s="1"/>
  <c r="AH67" i="63"/>
  <c r="AG67" i="63"/>
  <c r="AF67" i="63"/>
  <c r="AH66" i="63"/>
  <c r="AG66" i="63"/>
  <c r="AF66" i="63"/>
  <c r="AH65" i="63"/>
  <c r="AG65" i="63"/>
  <c r="AF65" i="63"/>
  <c r="AH64" i="63"/>
  <c r="AG64" i="63"/>
  <c r="AF64" i="63"/>
  <c r="AV63" i="63"/>
  <c r="AH63" i="63"/>
  <c r="AG63" i="63"/>
  <c r="AF63" i="63"/>
  <c r="AV62" i="63"/>
  <c r="AH62" i="63"/>
  <c r="AG62" i="63"/>
  <c r="AF62" i="63"/>
  <c r="AV61" i="63"/>
  <c r="AV60" i="63"/>
  <c r="AH60" i="63"/>
  <c r="AG60" i="63"/>
  <c r="AF60" i="63"/>
  <c r="AF61" i="63" s="1"/>
  <c r="G60" i="63"/>
  <c r="E60" i="63" s="1"/>
  <c r="AV59" i="63"/>
  <c r="AH59" i="63"/>
  <c r="AG59" i="63"/>
  <c r="AF59" i="63"/>
  <c r="G59" i="63"/>
  <c r="E59" i="63" s="1"/>
  <c r="AV58" i="63"/>
  <c r="AH58" i="63"/>
  <c r="AG58" i="63"/>
  <c r="AF58" i="63"/>
  <c r="G58" i="63"/>
  <c r="AV57" i="63"/>
  <c r="AH57" i="63"/>
  <c r="AG57" i="63"/>
  <c r="AF57" i="63"/>
  <c r="G57" i="63"/>
  <c r="AV56" i="63"/>
  <c r="AH56" i="63"/>
  <c r="AG56" i="63"/>
  <c r="AF56" i="63"/>
  <c r="G56" i="63"/>
  <c r="AV55" i="63"/>
  <c r="AV54" i="63"/>
  <c r="AV53" i="63"/>
  <c r="AV52" i="63"/>
  <c r="AV51" i="63"/>
  <c r="AV50" i="63"/>
  <c r="AV49" i="63"/>
  <c r="AV48" i="63"/>
  <c r="AV47" i="63"/>
  <c r="AV46" i="63"/>
  <c r="AV45" i="63"/>
  <c r="AV44" i="63"/>
  <c r="AV43" i="63"/>
  <c r="AV42" i="63"/>
  <c r="AV41" i="63"/>
  <c r="AV40" i="63"/>
  <c r="AV39" i="63"/>
  <c r="AV38" i="63"/>
  <c r="AV37" i="63"/>
  <c r="AV36" i="63"/>
  <c r="AV35" i="63"/>
  <c r="AV34" i="63"/>
  <c r="AV33" i="63"/>
  <c r="AV32" i="63"/>
  <c r="AV31" i="63"/>
  <c r="AV30" i="63"/>
  <c r="AV29" i="63"/>
  <c r="AV28" i="63"/>
  <c r="AV27" i="63"/>
  <c r="AV26" i="63"/>
  <c r="AV25" i="63"/>
  <c r="AV24" i="63"/>
  <c r="AV23" i="63"/>
  <c r="AV22" i="63"/>
  <c r="AV21" i="63"/>
  <c r="AV20" i="63"/>
  <c r="AV19" i="63"/>
  <c r="AV18" i="63"/>
  <c r="AV17" i="63"/>
  <c r="AV16" i="63"/>
  <c r="L16" i="63" a="1"/>
  <c r="L16" i="63" s="1"/>
  <c r="AV15" i="63"/>
  <c r="AV14" i="63"/>
  <c r="AV13" i="63"/>
  <c r="L13" i="63"/>
  <c r="AV12" i="63"/>
  <c r="L12" i="63"/>
  <c r="AV11" i="63"/>
  <c r="L11" i="63"/>
  <c r="AV10" i="63"/>
  <c r="L10" i="63"/>
  <c r="AV9" i="63"/>
  <c r="L9" i="63"/>
  <c r="AV8" i="63"/>
  <c r="L8" i="63"/>
  <c r="BC7" i="63"/>
  <c r="BC8" i="63" s="1"/>
  <c r="BC9" i="63" s="1"/>
  <c r="BC10" i="63" s="1"/>
  <c r="BC11" i="63" s="1"/>
  <c r="BC12" i="63" s="1"/>
  <c r="BC13" i="63" s="1"/>
  <c r="AV7" i="63"/>
  <c r="AW7" i="63" s="1"/>
  <c r="AX7" i="63" s="1"/>
  <c r="AF7" i="63"/>
  <c r="AF8" i="63" s="1"/>
  <c r="AF9" i="63" s="1"/>
  <c r="AF10" i="63" s="1"/>
  <c r="AF11" i="63" s="1"/>
  <c r="AF12" i="63" s="1"/>
  <c r="AF13" i="63" s="1"/>
  <c r="AF14" i="63" s="1"/>
  <c r="AF15" i="63" s="1"/>
  <c r="AF16" i="63" s="1"/>
  <c r="AF17" i="63" s="1"/>
  <c r="AF18" i="63" s="1"/>
  <c r="AF19" i="63" s="1"/>
  <c r="AF20" i="63" s="1"/>
  <c r="AF21" i="63" s="1"/>
  <c r="AF22" i="63" s="1"/>
  <c r="AF23" i="63" s="1"/>
  <c r="AF24" i="63" s="1"/>
  <c r="AF25" i="63" s="1"/>
  <c r="AF26" i="63" s="1"/>
  <c r="AF27" i="63" s="1"/>
  <c r="AF28" i="63" s="1"/>
  <c r="AF29" i="63" s="1"/>
  <c r="AF30" i="63" s="1"/>
  <c r="AF31" i="63" s="1"/>
  <c r="AF32" i="63" s="1"/>
  <c r="AF33" i="63" s="1"/>
  <c r="AF34" i="63" s="1"/>
  <c r="AF35" i="63" s="1"/>
  <c r="AF36" i="63" s="1"/>
  <c r="AF37" i="63" s="1"/>
  <c r="AF38" i="63" s="1"/>
  <c r="AF39" i="63" s="1"/>
  <c r="AF40" i="63" s="1"/>
  <c r="AF41" i="63" s="1"/>
  <c r="AF42" i="63" s="1"/>
  <c r="AF43" i="63" s="1"/>
  <c r="AF44" i="63" s="1"/>
  <c r="AF45" i="63" s="1"/>
  <c r="AF46" i="63" s="1"/>
  <c r="AF47" i="63" s="1"/>
  <c r="AF48" i="63" s="1"/>
  <c r="AF49" i="63" s="1"/>
  <c r="AF50" i="63" s="1"/>
  <c r="AF51" i="63" s="1"/>
  <c r="AF52" i="63" s="1"/>
  <c r="AF53" i="63" s="1"/>
  <c r="AF54" i="63" s="1"/>
  <c r="AF55" i="63" s="1"/>
  <c r="AL4" i="63"/>
  <c r="AL2" i="63" s="1"/>
  <c r="AK4" i="63"/>
  <c r="AK2" i="63" s="1"/>
  <c r="AJ4" i="63"/>
  <c r="AJ2" i="63" s="1"/>
  <c r="G3" i="63"/>
  <c r="E2" i="63"/>
  <c r="E3" i="63" s="1"/>
  <c r="A1" i="63"/>
  <c r="BH37" i="85" l="1"/>
  <c r="BG37" i="85"/>
  <c r="BI37" i="85"/>
  <c r="BF37" i="85"/>
  <c r="BD38" i="85"/>
  <c r="BC39" i="85"/>
  <c r="BC38" i="84"/>
  <c r="BD37" i="84"/>
  <c r="BF36" i="84"/>
  <c r="BI36" i="84"/>
  <c r="BH36" i="84"/>
  <c r="BG36" i="84"/>
  <c r="BH33" i="83"/>
  <c r="BI33" i="83"/>
  <c r="BF33" i="83"/>
  <c r="BG33" i="83"/>
  <c r="BC35" i="83"/>
  <c r="BD34" i="83"/>
  <c r="BG27" i="81"/>
  <c r="BF27" i="81"/>
  <c r="BI27" i="81"/>
  <c r="BH27" i="81"/>
  <c r="BC29" i="81"/>
  <c r="BD28" i="81"/>
  <c r="BF26" i="80"/>
  <c r="BI26" i="80"/>
  <c r="BH26" i="80"/>
  <c r="BG26" i="80"/>
  <c r="BC28" i="80"/>
  <c r="BD27" i="80"/>
  <c r="BF25" i="78"/>
  <c r="BH25" i="78"/>
  <c r="BI25" i="78"/>
  <c r="BG25" i="78"/>
  <c r="BC27" i="78"/>
  <c r="BD26" i="78"/>
  <c r="BC27" i="79"/>
  <c r="BD26" i="79"/>
  <c r="BF25" i="79"/>
  <c r="BI25" i="79"/>
  <c r="BH25" i="79"/>
  <c r="BG25" i="79"/>
  <c r="BD23" i="76"/>
  <c r="BC24" i="76"/>
  <c r="BI22" i="76"/>
  <c r="BH22" i="76"/>
  <c r="BG22" i="76"/>
  <c r="BF22" i="76"/>
  <c r="BH21" i="75"/>
  <c r="BG21" i="75"/>
  <c r="BF21" i="75"/>
  <c r="BI21" i="75"/>
  <c r="BD22" i="75"/>
  <c r="BC23" i="75"/>
  <c r="BH19" i="74"/>
  <c r="BG19" i="74"/>
  <c r="BF19" i="74"/>
  <c r="BI19" i="74"/>
  <c r="BD20" i="74"/>
  <c r="BC21" i="74"/>
  <c r="BD18" i="73"/>
  <c r="BC19" i="73"/>
  <c r="BI17" i="73"/>
  <c r="BH17" i="73"/>
  <c r="BG17" i="73"/>
  <c r="BF17" i="73"/>
  <c r="BD16" i="71"/>
  <c r="BC17" i="71"/>
  <c r="BF15" i="71"/>
  <c r="BG15" i="71"/>
  <c r="BI15" i="71"/>
  <c r="BH15" i="71"/>
  <c r="BD14" i="70"/>
  <c r="BC15" i="70"/>
  <c r="BG13" i="70"/>
  <c r="BF13" i="70"/>
  <c r="BI13" i="70"/>
  <c r="BH13" i="70"/>
  <c r="BF13" i="69"/>
  <c r="BG13" i="69"/>
  <c r="BI13" i="69"/>
  <c r="BH13" i="69"/>
  <c r="BD14" i="69"/>
  <c r="BC15" i="69"/>
  <c r="BC14" i="68"/>
  <c r="BD13" i="68"/>
  <c r="BI12" i="68"/>
  <c r="BG12" i="68"/>
  <c r="BF12" i="68"/>
  <c r="BH12" i="68"/>
  <c r="BH7" i="66"/>
  <c r="BF7" i="66"/>
  <c r="BG7" i="66"/>
  <c r="BI7" i="66"/>
  <c r="BF13" i="66"/>
  <c r="BH13" i="66"/>
  <c r="BI13" i="66"/>
  <c r="BG13" i="66"/>
  <c r="BF10" i="66"/>
  <c r="BG10" i="66"/>
  <c r="BI10" i="66"/>
  <c r="BH10" i="66"/>
  <c r="BH9" i="66"/>
  <c r="BF9" i="66"/>
  <c r="BG9" i="66"/>
  <c r="BI9" i="66"/>
  <c r="BF11" i="66"/>
  <c r="BH11" i="66"/>
  <c r="BI11" i="66"/>
  <c r="BG11" i="66"/>
  <c r="BD14" i="66"/>
  <c r="BC15" i="66"/>
  <c r="BF12" i="66"/>
  <c r="BH12" i="66"/>
  <c r="BI12" i="66"/>
  <c r="BG12" i="66"/>
  <c r="BH8" i="66"/>
  <c r="BF8" i="66"/>
  <c r="BG8" i="66"/>
  <c r="BI8" i="66"/>
  <c r="BD15" i="65"/>
  <c r="BG15" i="65" s="1"/>
  <c r="BD16" i="65"/>
  <c r="BC17" i="65"/>
  <c r="BD10" i="65"/>
  <c r="BD11" i="65"/>
  <c r="BD7" i="65"/>
  <c r="BD12" i="65"/>
  <c r="BD14" i="65"/>
  <c r="BD8" i="65"/>
  <c r="BD9" i="65"/>
  <c r="BD13" i="65"/>
  <c r="M8" i="64"/>
  <c r="M9" i="64"/>
  <c r="C77" i="64"/>
  <c r="AY52" i="64"/>
  <c r="AY17" i="64"/>
  <c r="AY49" i="64"/>
  <c r="AY56" i="64"/>
  <c r="AY32" i="64"/>
  <c r="AY16" i="64"/>
  <c r="AY14" i="64"/>
  <c r="AY35" i="64"/>
  <c r="AY28" i="64"/>
  <c r="AY12" i="64"/>
  <c r="AY39" i="64"/>
  <c r="AY45" i="64"/>
  <c r="AY20" i="64"/>
  <c r="AY54" i="64"/>
  <c r="AY33" i="64"/>
  <c r="AY25" i="64"/>
  <c r="AY48" i="64"/>
  <c r="AY53" i="64"/>
  <c r="AY62" i="64"/>
  <c r="AY40" i="64"/>
  <c r="AY21" i="64"/>
  <c r="AY30" i="64"/>
  <c r="AY22" i="64"/>
  <c r="AY41" i="64"/>
  <c r="AY9" i="64"/>
  <c r="AY10" i="64"/>
  <c r="AY7" i="64"/>
  <c r="AY37" i="64"/>
  <c r="AY27" i="64"/>
  <c r="AY59" i="64"/>
  <c r="AY47" i="64"/>
  <c r="AY61" i="64"/>
  <c r="AY43" i="64"/>
  <c r="AY18" i="64"/>
  <c r="AY36" i="64"/>
  <c r="AY11" i="64"/>
  <c r="AY38" i="64"/>
  <c r="AY24" i="64"/>
  <c r="AY8" i="64"/>
  <c r="AY57" i="64"/>
  <c r="AY42" i="64"/>
  <c r="AY51" i="64"/>
  <c r="AY50" i="64"/>
  <c r="AY29" i="64"/>
  <c r="AY34" i="64"/>
  <c r="AY44" i="64"/>
  <c r="M14" i="64"/>
  <c r="L5" i="64"/>
  <c r="AY46" i="64"/>
  <c r="AY23" i="64"/>
  <c r="M13" i="64"/>
  <c r="BC11" i="64"/>
  <c r="AY13" i="64"/>
  <c r="M12" i="64"/>
  <c r="AY60" i="64"/>
  <c r="AY55" i="64"/>
  <c r="AY63" i="64"/>
  <c r="AY58" i="64"/>
  <c r="AY26" i="64"/>
  <c r="Y14" i="64"/>
  <c r="AY31" i="64"/>
  <c r="M11" i="64"/>
  <c r="AY15" i="64"/>
  <c r="AY19" i="64"/>
  <c r="AW9" i="63"/>
  <c r="AX9" i="63" s="1"/>
  <c r="AW11" i="63"/>
  <c r="AX11" i="63" s="1"/>
  <c r="AW13" i="63"/>
  <c r="AX13" i="63" s="1"/>
  <c r="AW10" i="63"/>
  <c r="AX10" i="63" s="1"/>
  <c r="AW8" i="63"/>
  <c r="AX8" i="63" s="1"/>
  <c r="AW12" i="63"/>
  <c r="AX12" i="63" s="1"/>
  <c r="L14" i="63"/>
  <c r="L5" i="63" s="1"/>
  <c r="AW15" i="63"/>
  <c r="AX15" i="63" s="1"/>
  <c r="BC14" i="63"/>
  <c r="AW18" i="63"/>
  <c r="AX18" i="63" s="1"/>
  <c r="AW22" i="63"/>
  <c r="AX22" i="63" s="1"/>
  <c r="AW26" i="63"/>
  <c r="AX26" i="63" s="1"/>
  <c r="AW30" i="63"/>
  <c r="AX30" i="63" s="1"/>
  <c r="AW34" i="63"/>
  <c r="AX34" i="63" s="1"/>
  <c r="M14" i="63"/>
  <c r="AW16" i="63"/>
  <c r="AX16" i="63" s="1"/>
  <c r="AW46" i="63"/>
  <c r="AX46" i="63" s="1"/>
  <c r="AW20" i="63"/>
  <c r="AX20" i="63" s="1"/>
  <c r="AW24" i="63"/>
  <c r="AX24" i="63" s="1"/>
  <c r="AW28" i="63"/>
  <c r="AX28" i="63" s="1"/>
  <c r="AW32" i="63"/>
  <c r="AX32" i="63" s="1"/>
  <c r="AW36" i="63"/>
  <c r="AX36" i="63" s="1"/>
  <c r="AW54" i="63"/>
  <c r="AX54" i="63" s="1"/>
  <c r="AW52" i="63"/>
  <c r="AX52" i="63" s="1"/>
  <c r="AW39" i="63"/>
  <c r="AX39" i="63" s="1"/>
  <c r="AW61" i="63"/>
  <c r="AW59" i="63"/>
  <c r="AX59" i="63" s="1"/>
  <c r="AW48" i="63"/>
  <c r="AX48" i="63" s="1"/>
  <c r="AW43" i="63"/>
  <c r="AX43" i="63" s="1"/>
  <c r="AW14" i="63"/>
  <c r="AX14" i="63" s="1"/>
  <c r="AW37" i="63"/>
  <c r="AX37" i="63" s="1"/>
  <c r="AW38" i="63"/>
  <c r="AX38" i="63" s="1"/>
  <c r="AW41" i="63"/>
  <c r="AX41" i="63" s="1"/>
  <c r="AW42" i="63"/>
  <c r="AX42" i="63" s="1"/>
  <c r="AW63" i="63"/>
  <c r="AX63" i="63" s="1"/>
  <c r="AW49" i="63"/>
  <c r="AX49" i="63" s="1"/>
  <c r="AW17" i="63"/>
  <c r="AX17" i="63" s="1"/>
  <c r="AW19" i="63"/>
  <c r="AX19" i="63" s="1"/>
  <c r="AW21" i="63"/>
  <c r="AX21" i="63" s="1"/>
  <c r="AW23" i="63"/>
  <c r="AX23" i="63" s="1"/>
  <c r="AW25" i="63"/>
  <c r="AX25" i="63" s="1"/>
  <c r="AW27" i="63"/>
  <c r="AX27" i="63" s="1"/>
  <c r="AW29" i="63"/>
  <c r="AX29" i="63" s="1"/>
  <c r="AW31" i="63"/>
  <c r="AX31" i="63" s="1"/>
  <c r="AW33" i="63"/>
  <c r="AX33" i="63" s="1"/>
  <c r="AW35" i="63"/>
  <c r="AX35" i="63" s="1"/>
  <c r="AW50" i="63"/>
  <c r="AX50" i="63" s="1"/>
  <c r="AW40" i="63"/>
  <c r="AX40" i="63" s="1"/>
  <c r="AW47" i="63"/>
  <c r="AX47" i="63" s="1"/>
  <c r="AW53" i="63"/>
  <c r="AX53" i="63" s="1"/>
  <c r="AW44" i="63"/>
  <c r="AX44" i="63" s="1"/>
  <c r="AW45" i="63"/>
  <c r="AX45" i="63" s="1"/>
  <c r="AW51" i="63"/>
  <c r="AX51" i="63" s="1"/>
  <c r="AW55" i="63"/>
  <c r="AX55" i="63" s="1"/>
  <c r="AW57" i="63"/>
  <c r="AX57" i="63" s="1"/>
  <c r="AW58" i="63"/>
  <c r="AX58" i="63" s="1"/>
  <c r="AW60" i="63"/>
  <c r="AX60" i="63" s="1"/>
  <c r="AW56" i="63"/>
  <c r="AX56" i="63" s="1"/>
  <c r="AX61" i="63"/>
  <c r="AW62" i="63"/>
  <c r="AX62" i="63" s="1"/>
  <c r="B57" i="62"/>
  <c r="B58" i="62" s="1"/>
  <c r="B59" i="62" s="1"/>
  <c r="B60" i="62" s="1"/>
  <c r="B61" i="62" s="1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D39" i="85" l="1"/>
  <c r="BC40" i="85"/>
  <c r="BI38" i="85"/>
  <c r="BH38" i="85"/>
  <c r="BG38" i="85"/>
  <c r="BF38" i="85"/>
  <c r="BG37" i="84"/>
  <c r="BF37" i="84"/>
  <c r="BI37" i="84"/>
  <c r="BH37" i="84"/>
  <c r="BC39" i="84"/>
  <c r="BD38" i="84"/>
  <c r="BG34" i="83"/>
  <c r="BH34" i="83"/>
  <c r="BI34" i="83"/>
  <c r="BF34" i="83"/>
  <c r="BC36" i="83"/>
  <c r="BD35" i="83"/>
  <c r="BH28" i="81"/>
  <c r="BG28" i="81"/>
  <c r="BI28" i="81"/>
  <c r="BF28" i="81"/>
  <c r="BD29" i="81"/>
  <c r="BC30" i="81"/>
  <c r="BH27" i="80"/>
  <c r="BI27" i="80"/>
  <c r="BG27" i="80"/>
  <c r="BF27" i="80"/>
  <c r="BD28" i="80"/>
  <c r="BC29" i="80"/>
  <c r="BG26" i="78"/>
  <c r="BF26" i="78"/>
  <c r="BI26" i="78"/>
  <c r="BH26" i="78"/>
  <c r="BC28" i="78"/>
  <c r="BD27" i="78"/>
  <c r="BG26" i="79"/>
  <c r="BF26" i="79"/>
  <c r="BI26" i="79"/>
  <c r="BH26" i="79"/>
  <c r="BC28" i="79"/>
  <c r="BD27" i="79"/>
  <c r="BC25" i="76"/>
  <c r="BD24" i="76"/>
  <c r="BF23" i="76"/>
  <c r="BI23" i="76"/>
  <c r="BG23" i="76"/>
  <c r="BH23" i="76"/>
  <c r="BD23" i="75"/>
  <c r="BC24" i="75"/>
  <c r="BI22" i="75"/>
  <c r="BH22" i="75"/>
  <c r="BG22" i="75"/>
  <c r="BF22" i="75"/>
  <c r="BD21" i="74"/>
  <c r="BC22" i="74"/>
  <c r="BI20" i="74"/>
  <c r="BH20" i="74"/>
  <c r="BG20" i="74"/>
  <c r="BF20" i="74"/>
  <c r="BC20" i="73"/>
  <c r="BD19" i="73"/>
  <c r="BF18" i="73"/>
  <c r="BI18" i="73"/>
  <c r="BH18" i="73"/>
  <c r="BG18" i="73"/>
  <c r="BD17" i="71"/>
  <c r="BC18" i="71"/>
  <c r="BI16" i="71"/>
  <c r="BH16" i="71"/>
  <c r="BG16" i="71"/>
  <c r="BF16" i="71"/>
  <c r="BC16" i="70"/>
  <c r="BD15" i="70"/>
  <c r="BF14" i="70"/>
  <c r="BI14" i="70"/>
  <c r="BH14" i="70"/>
  <c r="BG14" i="70"/>
  <c r="BC16" i="69"/>
  <c r="BD15" i="69"/>
  <c r="BF14" i="69"/>
  <c r="BI14" i="69"/>
  <c r="BH14" i="69"/>
  <c r="BG14" i="69"/>
  <c r="BI13" i="68"/>
  <c r="BF13" i="68"/>
  <c r="BH13" i="68"/>
  <c r="BG13" i="68"/>
  <c r="BC15" i="68"/>
  <c r="BD14" i="68"/>
  <c r="BI15" i="65"/>
  <c r="BH15" i="65"/>
  <c r="BF15" i="65"/>
  <c r="BC16" i="66"/>
  <c r="BD15" i="66"/>
  <c r="BI14" i="66"/>
  <c r="BG14" i="66"/>
  <c r="BH14" i="66"/>
  <c r="BF14" i="66"/>
  <c r="BH13" i="65"/>
  <c r="BF13" i="65"/>
  <c r="BI13" i="65"/>
  <c r="BG13" i="65"/>
  <c r="BH12" i="65"/>
  <c r="BG12" i="65"/>
  <c r="BF12" i="65"/>
  <c r="BI12" i="65"/>
  <c r="BD17" i="65"/>
  <c r="BC18" i="65"/>
  <c r="BH9" i="65"/>
  <c r="BF9" i="65"/>
  <c r="BI9" i="65"/>
  <c r="BG9" i="65"/>
  <c r="BH7" i="65"/>
  <c r="BI7" i="65"/>
  <c r="BG7" i="65"/>
  <c r="BF7" i="65"/>
  <c r="BI16" i="65"/>
  <c r="BH16" i="65"/>
  <c r="BF16" i="65"/>
  <c r="BG16" i="65"/>
  <c r="BH8" i="65"/>
  <c r="BG8" i="65"/>
  <c r="BI8" i="65"/>
  <c r="BF8" i="65"/>
  <c r="BH11" i="65"/>
  <c r="BI11" i="65"/>
  <c r="BF11" i="65"/>
  <c r="BG11" i="65"/>
  <c r="BG14" i="65"/>
  <c r="BI14" i="65"/>
  <c r="BH14" i="65"/>
  <c r="BF14" i="65"/>
  <c r="BH10" i="65"/>
  <c r="BG10" i="65"/>
  <c r="BF10" i="65"/>
  <c r="BI10" i="65"/>
  <c r="BD10" i="64"/>
  <c r="BF10" i="64" s="1"/>
  <c r="BD11" i="64"/>
  <c r="BC12" i="64"/>
  <c r="BD9" i="64"/>
  <c r="BD8" i="64"/>
  <c r="BD7" i="64"/>
  <c r="C77" i="63"/>
  <c r="Y14" i="63"/>
  <c r="M13" i="63"/>
  <c r="M12" i="63"/>
  <c r="M11" i="63"/>
  <c r="M10" i="63"/>
  <c r="M9" i="63"/>
  <c r="M8" i="63"/>
  <c r="AY37" i="63"/>
  <c r="AY45" i="63"/>
  <c r="AY47" i="63"/>
  <c r="AY36" i="63"/>
  <c r="AY38" i="63"/>
  <c r="AY16" i="63"/>
  <c r="AY53" i="63"/>
  <c r="AY54" i="63"/>
  <c r="AY59" i="63"/>
  <c r="AY50" i="63"/>
  <c r="AY41" i="63"/>
  <c r="AY29" i="63"/>
  <c r="AY63" i="63"/>
  <c r="AY57" i="63"/>
  <c r="AY51" i="63"/>
  <c r="AY40" i="63"/>
  <c r="AY33" i="63"/>
  <c r="AY25" i="63"/>
  <c r="AY17" i="63"/>
  <c r="AY13" i="63"/>
  <c r="AY7" i="63"/>
  <c r="AY32" i="63"/>
  <c r="AY24" i="63"/>
  <c r="AY35" i="63"/>
  <c r="AY27" i="63"/>
  <c r="AY19" i="63"/>
  <c r="AY34" i="63"/>
  <c r="AY26" i="63"/>
  <c r="AY18" i="63"/>
  <c r="AY11" i="63"/>
  <c r="AY62" i="63"/>
  <c r="AY60" i="63"/>
  <c r="AY44" i="63"/>
  <c r="AY42" i="63"/>
  <c r="AY43" i="63"/>
  <c r="AY39" i="63"/>
  <c r="BC15" i="63"/>
  <c r="AY10" i="63"/>
  <c r="AY61" i="63"/>
  <c r="AY55" i="63"/>
  <c r="AY21" i="63"/>
  <c r="AY15" i="63"/>
  <c r="AY49" i="63"/>
  <c r="AY48" i="63"/>
  <c r="AY52" i="63"/>
  <c r="AY28" i="63"/>
  <c r="AY20" i="63"/>
  <c r="AY31" i="63"/>
  <c r="AY23" i="63"/>
  <c r="AY30" i="63"/>
  <c r="AY22" i="63"/>
  <c r="AY9" i="63"/>
  <c r="AY56" i="63"/>
  <c r="AY58" i="63"/>
  <c r="AY46" i="63"/>
  <c r="AY14" i="63"/>
  <c r="AY12" i="63"/>
  <c r="AY8" i="63"/>
  <c r="BT7" i="7"/>
  <c r="BT11" i="7"/>
  <c r="BT21" i="7"/>
  <c r="BT31" i="7"/>
  <c r="AJ26" i="68"/>
  <c r="AK48" i="70"/>
  <c r="AK38" i="70"/>
  <c r="AK18" i="70"/>
  <c r="AK36" i="70"/>
  <c r="G44" i="68"/>
  <c r="E22" i="70"/>
  <c r="G61" i="68"/>
  <c r="E14" i="70"/>
  <c r="AJ9" i="69"/>
  <c r="E38" i="70"/>
  <c r="AJ36" i="68"/>
  <c r="AJ23" i="68"/>
  <c r="G15" i="66"/>
  <c r="AJ37" i="69"/>
  <c r="AJ18" i="68"/>
  <c r="G48" i="69"/>
  <c r="AL26" i="70"/>
  <c r="AJ29" i="66"/>
  <c r="AJ17" i="66"/>
  <c r="E54" i="70"/>
  <c r="AJ11" i="69"/>
  <c r="G41" i="69"/>
  <c r="AK9" i="70"/>
  <c r="AL29" i="70"/>
  <c r="G32" i="66"/>
  <c r="AJ61" i="68"/>
  <c r="E23" i="69"/>
  <c r="AJ56" i="69"/>
  <c r="AK20" i="70"/>
  <c r="E11" i="70"/>
  <c r="AJ54" i="68"/>
  <c r="AL50" i="70"/>
  <c r="E53" i="70"/>
  <c r="AJ46" i="68"/>
  <c r="AL32" i="70"/>
  <c r="AJ34" i="66"/>
  <c r="AL17" i="70"/>
  <c r="AJ50" i="69"/>
  <c r="AJ42" i="69"/>
  <c r="AJ25" i="68"/>
  <c r="AL61" i="70"/>
  <c r="AJ41" i="68"/>
  <c r="G21" i="68"/>
  <c r="AL28" i="70"/>
  <c r="G24" i="69"/>
  <c r="AJ65" i="66"/>
  <c r="AJ41" i="69"/>
  <c r="AJ42" i="66"/>
  <c r="AJ41" i="66"/>
  <c r="AK19" i="70"/>
  <c r="AK54" i="70"/>
  <c r="AJ62" i="68"/>
  <c r="E6" i="68"/>
  <c r="AJ22" i="65"/>
  <c r="AJ7" i="68"/>
  <c r="AK39" i="70"/>
  <c r="G49" i="69"/>
  <c r="AJ44" i="66"/>
  <c r="AJ57" i="66"/>
  <c r="AJ39" i="68"/>
  <c r="G15" i="68"/>
  <c r="AK15" i="70"/>
  <c r="AJ45" i="66"/>
  <c r="AJ51" i="68"/>
  <c r="G43" i="66"/>
  <c r="AJ63" i="69"/>
  <c r="AK52" i="70"/>
  <c r="G51" i="66"/>
  <c r="AJ50" i="68"/>
  <c r="G36" i="68"/>
  <c r="G45" i="66"/>
  <c r="G31" i="66"/>
  <c r="G48" i="68"/>
  <c r="AJ48" i="66"/>
  <c r="G18" i="68"/>
  <c r="AK28" i="70"/>
  <c r="G11" i="68"/>
  <c r="AJ33" i="68"/>
  <c r="AL9" i="70"/>
  <c r="AJ17" i="69"/>
  <c r="AL39" i="70"/>
  <c r="G10" i="68"/>
  <c r="AJ57" i="68"/>
  <c r="G12" i="68"/>
  <c r="G17" i="69"/>
  <c r="AL52" i="70"/>
  <c r="AK22" i="70"/>
  <c r="AJ41" i="65"/>
  <c r="AJ44" i="69"/>
  <c r="AJ64" i="69"/>
  <c r="G17" i="66"/>
  <c r="G52" i="68"/>
  <c r="G39" i="69"/>
  <c r="G20" i="68"/>
  <c r="G52" i="66"/>
  <c r="AJ24" i="65"/>
  <c r="AJ34" i="68"/>
  <c r="G11" i="69"/>
  <c r="G53" i="68"/>
  <c r="AJ29" i="68"/>
  <c r="AK27" i="70"/>
  <c r="E51" i="70"/>
  <c r="AK46" i="70"/>
  <c r="E31" i="70"/>
  <c r="G25" i="66"/>
  <c r="G43" i="69"/>
  <c r="G29" i="68"/>
  <c r="AJ43" i="69"/>
  <c r="AK10" i="69"/>
  <c r="E15" i="69"/>
  <c r="AJ67" i="66"/>
  <c r="AL18" i="70"/>
  <c r="AL22" i="70"/>
  <c r="AJ15" i="69"/>
  <c r="AJ21" i="66"/>
  <c r="AJ23" i="66"/>
  <c r="E6" i="65"/>
  <c r="AJ19" i="69"/>
  <c r="AL46" i="70"/>
  <c r="AJ37" i="68"/>
  <c r="G61" i="66"/>
  <c r="G50" i="69"/>
  <c r="E12" i="70"/>
  <c r="AJ11" i="68"/>
  <c r="AJ21" i="68"/>
  <c r="AJ58" i="68"/>
  <c r="AJ22" i="68"/>
  <c r="G21" i="66"/>
  <c r="G31" i="68"/>
  <c r="AJ54" i="66"/>
  <c r="G34" i="68"/>
  <c r="AL37" i="70"/>
  <c r="AJ26" i="69"/>
  <c r="AK21" i="70"/>
  <c r="AJ51" i="66"/>
  <c r="G16" i="68"/>
  <c r="E28" i="70"/>
  <c r="AJ16" i="69"/>
  <c r="G19" i="68"/>
  <c r="AJ52" i="66"/>
  <c r="G36" i="66"/>
  <c r="AL20" i="70"/>
  <c r="G9" i="68"/>
  <c r="AJ35" i="69"/>
  <c r="AL47" i="70"/>
  <c r="AJ38" i="66"/>
  <c r="AJ56" i="68"/>
  <c r="G33" i="68"/>
  <c r="G18" i="69"/>
  <c r="AJ58" i="69"/>
  <c r="AL24" i="70"/>
  <c r="E47" i="70"/>
  <c r="AJ64" i="68"/>
  <c r="G20" i="69"/>
  <c r="G35" i="66"/>
  <c r="E38" i="69"/>
  <c r="AK14" i="70"/>
  <c r="AK50" i="70"/>
  <c r="AJ32" i="66"/>
  <c r="AJ60" i="69"/>
  <c r="AJ16" i="68"/>
  <c r="AK24" i="70"/>
  <c r="AK32" i="70"/>
  <c r="AJ27" i="69"/>
  <c r="AJ57" i="69"/>
  <c r="G25" i="69"/>
  <c r="AJ40" i="66"/>
  <c r="G54" i="69"/>
  <c r="G47" i="69"/>
  <c r="G23" i="68"/>
  <c r="AJ29" i="69"/>
  <c r="E26" i="70"/>
  <c r="G28" i="68"/>
  <c r="G13" i="69"/>
  <c r="AJ31" i="69"/>
  <c r="AL7" i="70"/>
  <c r="E10" i="70"/>
  <c r="AJ53" i="68"/>
  <c r="G30" i="68"/>
  <c r="AL36" i="70"/>
  <c r="AK25" i="70"/>
  <c r="E9" i="70"/>
  <c r="AK47" i="70"/>
  <c r="AJ63" i="66"/>
  <c r="AJ66" i="69"/>
  <c r="E30" i="70"/>
  <c r="AJ34" i="69"/>
  <c r="AJ27" i="68"/>
  <c r="AJ18" i="69"/>
  <c r="AJ10" i="66"/>
  <c r="AJ20" i="68"/>
  <c r="G22" i="68"/>
  <c r="AK13" i="70"/>
  <c r="G25" i="68"/>
  <c r="E41" i="70"/>
  <c r="AJ25" i="69"/>
  <c r="AJ8" i="69"/>
  <c r="G9" i="69"/>
  <c r="AJ13" i="68"/>
  <c r="AJ33" i="66"/>
  <c r="E39" i="70"/>
  <c r="AK37" i="70"/>
  <c r="AK35" i="70"/>
  <c r="AJ53" i="69"/>
  <c r="G51" i="69"/>
  <c r="G54" i="68"/>
  <c r="AK53" i="70"/>
  <c r="G19" i="66"/>
  <c r="G37" i="66"/>
  <c r="AJ20" i="66"/>
  <c r="E20" i="70"/>
  <c r="AJ31" i="68"/>
  <c r="G50" i="68"/>
  <c r="E45" i="70"/>
  <c r="AJ27" i="66"/>
  <c r="AK31" i="70"/>
  <c r="E61" i="70"/>
  <c r="E36" i="70"/>
  <c r="G40" i="68"/>
  <c r="E15" i="70"/>
  <c r="AJ22" i="69"/>
  <c r="AJ35" i="68"/>
  <c r="AJ59" i="66"/>
  <c r="AJ14" i="66"/>
  <c r="AJ9" i="66"/>
  <c r="AL21" i="70"/>
  <c r="G7" i="69"/>
  <c r="AK42" i="70"/>
  <c r="AJ46" i="69"/>
  <c r="E48" i="70"/>
  <c r="AJ55" i="68"/>
  <c r="E50" i="70"/>
  <c r="G49" i="68"/>
  <c r="G33" i="66"/>
  <c r="AJ47" i="69"/>
  <c r="E46" i="70"/>
  <c r="AJ52" i="69"/>
  <c r="E18" i="70"/>
  <c r="G8" i="69"/>
  <c r="G46" i="68"/>
  <c r="G24" i="68"/>
  <c r="AJ24" i="68"/>
  <c r="G54" i="66"/>
  <c r="E31" i="69"/>
  <c r="G28" i="69"/>
  <c r="AK11" i="70"/>
  <c r="AL41" i="70"/>
  <c r="G61" i="69"/>
  <c r="G37" i="69"/>
  <c r="G44" i="66"/>
  <c r="G12" i="69"/>
  <c r="AJ61" i="66"/>
  <c r="G13" i="66"/>
  <c r="AK44" i="70"/>
  <c r="AJ65" i="68"/>
  <c r="AJ12" i="66"/>
  <c r="AJ26" i="66"/>
  <c r="G40" i="66"/>
  <c r="AJ66" i="68"/>
  <c r="AL11" i="70"/>
  <c r="AL10" i="69"/>
  <c r="AJ45" i="69"/>
  <c r="AJ52" i="68"/>
  <c r="AJ14" i="69"/>
  <c r="AL53" i="70"/>
  <c r="E17" i="70"/>
  <c r="AL42" i="70"/>
  <c r="AJ25" i="66"/>
  <c r="G48" i="66"/>
  <c r="G53" i="66"/>
  <c r="G22" i="66"/>
  <c r="E21" i="70"/>
  <c r="G7" i="68"/>
  <c r="AJ13" i="69"/>
  <c r="AJ17" i="68"/>
  <c r="E26" i="69"/>
  <c r="AL19" i="70"/>
  <c r="AJ36" i="69"/>
  <c r="AJ51" i="69"/>
  <c r="AJ45" i="68"/>
  <c r="AK7" i="70"/>
  <c r="AL35" i="70"/>
  <c r="G53" i="69"/>
  <c r="AJ17" i="65"/>
  <c r="AK61" i="70"/>
  <c r="G32" i="68"/>
  <c r="G16" i="69"/>
  <c r="AJ55" i="69"/>
  <c r="E49" i="70"/>
  <c r="AL49" i="70"/>
  <c r="AL38" i="70"/>
  <c r="AJ11" i="66"/>
  <c r="AJ20" i="69"/>
  <c r="E40" i="70"/>
  <c r="E24" i="70"/>
  <c r="AK33" i="70"/>
  <c r="G50" i="66"/>
  <c r="G14" i="66"/>
  <c r="AK17" i="70"/>
  <c r="AK23" i="70"/>
  <c r="E33" i="70"/>
  <c r="AL14" i="70"/>
  <c r="AJ55" i="66"/>
  <c r="E34" i="70"/>
  <c r="G41" i="66"/>
  <c r="AJ22" i="66"/>
  <c r="AJ21" i="69"/>
  <c r="AL54" i="70"/>
  <c r="AL13" i="70"/>
  <c r="AJ12" i="69"/>
  <c r="AJ24" i="66"/>
  <c r="AJ28" i="69"/>
  <c r="E35" i="70"/>
  <c r="E52" i="70"/>
  <c r="E32" i="70"/>
  <c r="AK43" i="70"/>
  <c r="G10" i="69"/>
  <c r="G26" i="66"/>
  <c r="G29" i="66"/>
  <c r="AJ60" i="66"/>
  <c r="G39" i="66"/>
  <c r="AJ56" i="66"/>
  <c r="G34" i="69"/>
  <c r="AJ43" i="66"/>
  <c r="AJ33" i="69"/>
  <c r="G30" i="66"/>
  <c r="AJ49" i="69"/>
  <c r="AL44" i="70"/>
  <c r="AL7" i="69"/>
  <c r="AJ67" i="69"/>
  <c r="AJ15" i="68"/>
  <c r="AJ20" i="65"/>
  <c r="AK49" i="70"/>
  <c r="G42" i="69"/>
  <c r="AL43" i="70"/>
  <c r="G45" i="69"/>
  <c r="AJ44" i="68"/>
  <c r="AJ61" i="69"/>
  <c r="AJ12" i="68"/>
  <c r="G33" i="69"/>
  <c r="E42" i="70"/>
  <c r="G27" i="68"/>
  <c r="E44" i="70"/>
  <c r="AK16" i="70"/>
  <c r="AK7" i="69"/>
  <c r="G11" i="66"/>
  <c r="AJ31" i="66"/>
  <c r="G19" i="69"/>
  <c r="AJ13" i="66"/>
  <c r="G24" i="66"/>
  <c r="AJ18" i="66"/>
  <c r="AL34" i="70"/>
  <c r="AJ14" i="68"/>
  <c r="AL15" i="70"/>
  <c r="AJ10" i="68"/>
  <c r="G28" i="66"/>
  <c r="E43" i="70"/>
  <c r="AJ67" i="68"/>
  <c r="AK34" i="70"/>
  <c r="AJ28" i="68"/>
  <c r="G46" i="66"/>
  <c r="AJ23" i="69"/>
  <c r="G21" i="69"/>
  <c r="G23" i="66"/>
  <c r="AL25" i="70"/>
  <c r="AK41" i="70"/>
  <c r="AJ28" i="66"/>
  <c r="AJ30" i="69"/>
  <c r="AJ60" i="68"/>
  <c r="AJ47" i="68"/>
  <c r="G30" i="69"/>
  <c r="G40" i="69"/>
  <c r="AJ54" i="69"/>
  <c r="AJ64" i="66"/>
  <c r="AL40" i="70"/>
  <c r="AL51" i="70"/>
  <c r="AJ46" i="66"/>
  <c r="AJ47" i="66"/>
  <c r="G9" i="66"/>
  <c r="AK40" i="70"/>
  <c r="G41" i="68"/>
  <c r="E27" i="70"/>
  <c r="G35" i="69"/>
  <c r="G42" i="68"/>
  <c r="AJ15" i="66"/>
  <c r="G38" i="68"/>
  <c r="AJ48" i="69"/>
  <c r="G49" i="66"/>
  <c r="AJ66" i="66"/>
  <c r="G26" i="68"/>
  <c r="E27" i="69"/>
  <c r="AJ19" i="66"/>
  <c r="G12" i="66"/>
  <c r="G44" i="69"/>
  <c r="AJ19" i="68"/>
  <c r="AJ65" i="69"/>
  <c r="AJ36" i="66"/>
  <c r="AJ53" i="66"/>
  <c r="G27" i="66"/>
  <c r="G29" i="69"/>
  <c r="G16" i="66"/>
  <c r="G34" i="66"/>
  <c r="AK26" i="70"/>
  <c r="AL33" i="70"/>
  <c r="AJ32" i="68"/>
  <c r="G17" i="68"/>
  <c r="E37" i="70"/>
  <c r="E7" i="70"/>
  <c r="AJ8" i="68"/>
  <c r="AJ59" i="68"/>
  <c r="AJ38" i="69"/>
  <c r="AJ30" i="68"/>
  <c r="AJ43" i="68"/>
  <c r="AJ8" i="66"/>
  <c r="G36" i="69"/>
  <c r="AJ16" i="66"/>
  <c r="AJ62" i="66"/>
  <c r="AJ37" i="66"/>
  <c r="AJ59" i="69"/>
  <c r="AJ40" i="69"/>
  <c r="E8" i="70"/>
  <c r="G51" i="68"/>
  <c r="AK45" i="70"/>
  <c r="AJ49" i="66"/>
  <c r="AJ63" i="68"/>
  <c r="AJ32" i="69"/>
  <c r="AJ38" i="68"/>
  <c r="G32" i="69"/>
  <c r="E13" i="70"/>
  <c r="E19" i="70"/>
  <c r="G43" i="68"/>
  <c r="AL16" i="70"/>
  <c r="G8" i="66"/>
  <c r="AJ39" i="69"/>
  <c r="G38" i="66"/>
  <c r="E6" i="66"/>
  <c r="G35" i="68"/>
  <c r="G20" i="66"/>
  <c r="G52" i="69"/>
  <c r="G47" i="66"/>
  <c r="G14" i="68"/>
  <c r="AK51" i="70"/>
  <c r="G18" i="66"/>
  <c r="AJ7" i="66"/>
  <c r="G42" i="66"/>
  <c r="AK29" i="70"/>
  <c r="E29" i="70"/>
  <c r="G14" i="69"/>
  <c r="AJ42" i="68"/>
  <c r="AJ39" i="66"/>
  <c r="AL48" i="70"/>
  <c r="E16" i="70"/>
  <c r="E25" i="70"/>
  <c r="G45" i="68"/>
  <c r="AL31" i="70"/>
  <c r="G37" i="68"/>
  <c r="AJ24" i="69"/>
  <c r="AJ48" i="68"/>
  <c r="AJ50" i="66"/>
  <c r="G46" i="69"/>
  <c r="AJ35" i="66"/>
  <c r="G47" i="68"/>
  <c r="AJ40" i="68"/>
  <c r="G7" i="66"/>
  <c r="G22" i="69"/>
  <c r="AJ9" i="68"/>
  <c r="G39" i="68"/>
  <c r="AL23" i="70"/>
  <c r="AJ49" i="68"/>
  <c r="AJ58" i="66"/>
  <c r="G10" i="66"/>
  <c r="G13" i="68"/>
  <c r="AJ62" i="69"/>
  <c r="AL27" i="70"/>
  <c r="G8" i="68"/>
  <c r="AL45" i="70"/>
  <c r="AJ30" i="66"/>
  <c r="AU7" i="7"/>
  <c r="AG45" i="70" l="1"/>
  <c r="AH45" i="70"/>
  <c r="AH27" i="70"/>
  <c r="AG27" i="70"/>
  <c r="AL62" i="69"/>
  <c r="AK62" i="69"/>
  <c r="AM62" i="69" s="1"/>
  <c r="AL58" i="66"/>
  <c r="AK58" i="66"/>
  <c r="AM58" i="66" s="1"/>
  <c r="AG23" i="70"/>
  <c r="AH23" i="70"/>
  <c r="AG31" i="70"/>
  <c r="AH31" i="70"/>
  <c r="AG48" i="70"/>
  <c r="AH48" i="70"/>
  <c r="AM29" i="70"/>
  <c r="AM51" i="70"/>
  <c r="AH16" i="70"/>
  <c r="AG16" i="70"/>
  <c r="AL63" i="68"/>
  <c r="AK63" i="68"/>
  <c r="AM63" i="68" s="1"/>
  <c r="AM45" i="70"/>
  <c r="AL59" i="69"/>
  <c r="AK59" i="69"/>
  <c r="AM59" i="69" s="1"/>
  <c r="AK62" i="66"/>
  <c r="AM62" i="66" s="1"/>
  <c r="AL62" i="66"/>
  <c r="AK59" i="68"/>
  <c r="AM59" i="68" s="1"/>
  <c r="AL59" i="68"/>
  <c r="O10" i="70"/>
  <c r="O8" i="70"/>
  <c r="R11" i="70"/>
  <c r="U16" i="70" a="1"/>
  <c r="U16" i="70" s="1"/>
  <c r="U11" i="70"/>
  <c r="V11" i="70" s="1"/>
  <c r="R12" i="70"/>
  <c r="U13" i="70"/>
  <c r="V13" i="70" s="1"/>
  <c r="O13" i="70"/>
  <c r="P13" i="70" s="1"/>
  <c r="O11" i="70"/>
  <c r="AA11" i="70" s="1"/>
  <c r="R9" i="70"/>
  <c r="O12" i="70"/>
  <c r="R16" i="70" a="1"/>
  <c r="R16" i="70" s="1"/>
  <c r="O9" i="70"/>
  <c r="U9" i="70"/>
  <c r="V9" i="70" s="1"/>
  <c r="U12" i="70"/>
  <c r="V12" i="70" s="1"/>
  <c r="U10" i="70"/>
  <c r="V10" i="70" s="1"/>
  <c r="R10" i="70"/>
  <c r="R13" i="70"/>
  <c r="R8" i="70"/>
  <c r="U8" i="70"/>
  <c r="V8" i="70" s="1"/>
  <c r="O16" i="70" a="1"/>
  <c r="O16" i="70" s="1"/>
  <c r="AG33" i="70"/>
  <c r="AH33" i="70"/>
  <c r="AM26" i="70"/>
  <c r="AK65" i="69"/>
  <c r="AM65" i="69" s="1"/>
  <c r="AL65" i="69"/>
  <c r="AK66" i="66"/>
  <c r="AM66" i="66" s="1"/>
  <c r="AL66" i="66"/>
  <c r="AM40" i="70"/>
  <c r="AH51" i="70"/>
  <c r="AG51" i="70"/>
  <c r="AH40" i="70"/>
  <c r="AG40" i="70"/>
  <c r="AK64" i="66"/>
  <c r="AM64" i="66" s="1"/>
  <c r="AL64" i="66"/>
  <c r="AL60" i="68"/>
  <c r="AK60" i="68"/>
  <c r="AM60" i="68" s="1"/>
  <c r="AM41" i="70"/>
  <c r="AH25" i="70"/>
  <c r="AG25" i="70"/>
  <c r="AM34" i="70"/>
  <c r="AL67" i="68"/>
  <c r="AK67" i="68"/>
  <c r="AM67" i="68" s="1"/>
  <c r="AG15" i="70"/>
  <c r="AH15" i="70"/>
  <c r="AG34" i="70"/>
  <c r="AH34" i="70"/>
  <c r="AM7" i="69"/>
  <c r="AM16" i="70"/>
  <c r="AG43" i="70"/>
  <c r="AH43" i="70"/>
  <c r="AM49" i="70"/>
  <c r="AL67" i="69"/>
  <c r="AK67" i="69"/>
  <c r="AM67" i="69" s="1"/>
  <c r="AH7" i="69"/>
  <c r="AG7" i="69"/>
  <c r="AG44" i="70"/>
  <c r="AH44" i="70"/>
  <c r="AL56" i="66"/>
  <c r="AK56" i="66"/>
  <c r="AM56" i="66" s="1"/>
  <c r="AL60" i="66"/>
  <c r="AK60" i="66"/>
  <c r="AM60" i="66" s="1"/>
  <c r="AM43" i="70"/>
  <c r="AH13" i="70"/>
  <c r="AG13" i="70"/>
  <c r="AG54" i="70"/>
  <c r="AH54" i="70"/>
  <c r="AK55" i="66"/>
  <c r="AM55" i="66" s="1"/>
  <c r="AL55" i="66"/>
  <c r="AG14" i="70"/>
  <c r="AH14" i="70"/>
  <c r="AM23" i="70"/>
  <c r="AM17" i="70"/>
  <c r="AM33" i="70"/>
  <c r="AH38" i="70"/>
  <c r="AG38" i="70"/>
  <c r="AH49" i="70"/>
  <c r="AG49" i="70"/>
  <c r="AK55" i="69"/>
  <c r="AM55" i="69" s="1"/>
  <c r="AL55" i="69"/>
  <c r="AM61" i="70"/>
  <c r="AH35" i="70"/>
  <c r="AG35" i="70"/>
  <c r="AM7" i="70"/>
  <c r="AH19" i="70"/>
  <c r="AG19" i="70"/>
  <c r="AH42" i="70"/>
  <c r="AG42" i="70"/>
  <c r="AG53" i="70"/>
  <c r="AH53" i="70"/>
  <c r="AH10" i="69"/>
  <c r="AG10" i="69"/>
  <c r="AG11" i="70"/>
  <c r="AH11" i="70"/>
  <c r="AK66" i="68"/>
  <c r="AM66" i="68" s="1"/>
  <c r="AL66" i="68"/>
  <c r="AL65" i="68"/>
  <c r="AK65" i="68"/>
  <c r="AM65" i="68" s="1"/>
  <c r="AM44" i="70"/>
  <c r="AG41" i="70"/>
  <c r="AH41" i="70"/>
  <c r="AM11" i="70"/>
  <c r="AK55" i="68"/>
  <c r="AM55" i="68" s="1"/>
  <c r="AL55" i="68"/>
  <c r="AM42" i="70"/>
  <c r="AH21" i="70"/>
  <c r="AG21" i="70"/>
  <c r="AL59" i="66"/>
  <c r="AK59" i="66"/>
  <c r="AM59" i="66" s="1"/>
  <c r="AM31" i="70"/>
  <c r="AM53" i="70"/>
  <c r="AM35" i="70"/>
  <c r="AM37" i="70"/>
  <c r="AM13" i="70"/>
  <c r="AL66" i="69"/>
  <c r="AK66" i="69"/>
  <c r="AM66" i="69" s="1"/>
  <c r="AK63" i="66"/>
  <c r="AM63" i="66" s="1"/>
  <c r="AL63" i="66"/>
  <c r="AM47" i="70"/>
  <c r="AM25" i="70"/>
  <c r="AG36" i="70"/>
  <c r="AH36" i="70"/>
  <c r="AH7" i="70"/>
  <c r="AG7" i="70"/>
  <c r="AK57" i="69"/>
  <c r="AM57" i="69" s="1"/>
  <c r="AL57" i="69"/>
  <c r="AM32" i="70"/>
  <c r="AM24" i="70"/>
  <c r="AL60" i="69"/>
  <c r="AK60" i="69"/>
  <c r="AM60" i="69" s="1"/>
  <c r="AM50" i="70"/>
  <c r="AM14" i="70"/>
  <c r="AL64" i="68"/>
  <c r="AK64" i="68"/>
  <c r="AM64" i="68" s="1"/>
  <c r="AH24" i="70"/>
  <c r="AG24" i="70"/>
  <c r="AK58" i="69"/>
  <c r="AM58" i="69" s="1"/>
  <c r="AL58" i="69"/>
  <c r="AK56" i="68"/>
  <c r="AM56" i="68" s="1"/>
  <c r="AL56" i="68"/>
  <c r="AG47" i="70"/>
  <c r="AH47" i="70"/>
  <c r="AG20" i="70"/>
  <c r="AH20" i="70"/>
  <c r="AM21" i="70"/>
  <c r="AG37" i="70"/>
  <c r="AH37" i="70"/>
  <c r="AL58" i="68"/>
  <c r="AK58" i="68"/>
  <c r="AM58" i="68" s="1"/>
  <c r="AH46" i="70"/>
  <c r="AG46" i="70"/>
  <c r="AG22" i="70"/>
  <c r="AH22" i="70"/>
  <c r="AH18" i="70"/>
  <c r="AG18" i="70"/>
  <c r="AL67" i="66"/>
  <c r="AK67" i="66"/>
  <c r="AM67" i="66" s="1"/>
  <c r="AM10" i="69"/>
  <c r="AM46" i="70"/>
  <c r="AM27" i="70"/>
  <c r="AL64" i="69"/>
  <c r="AK64" i="69"/>
  <c r="AM64" i="69" s="1"/>
  <c r="AM22" i="70"/>
  <c r="AH52" i="70"/>
  <c r="AG52" i="70"/>
  <c r="AK57" i="68"/>
  <c r="AM57" i="68" s="1"/>
  <c r="AL57" i="68"/>
  <c r="AG39" i="70"/>
  <c r="AH39" i="70"/>
  <c r="AH9" i="70"/>
  <c r="AG9" i="70"/>
  <c r="AM28" i="70"/>
  <c r="AM52" i="70"/>
  <c r="AL63" i="69"/>
  <c r="AK63" i="69"/>
  <c r="AM63" i="69" s="1"/>
  <c r="AM15" i="70"/>
  <c r="AK57" i="66"/>
  <c r="AM57" i="66" s="1"/>
  <c r="AL57" i="66"/>
  <c r="AM39" i="70"/>
  <c r="AK62" i="68"/>
  <c r="AM62" i="68" s="1"/>
  <c r="AL62" i="68"/>
  <c r="AM54" i="70"/>
  <c r="AM19" i="70"/>
  <c r="AK65" i="66"/>
  <c r="AM65" i="66" s="1"/>
  <c r="AL65" i="66"/>
  <c r="AH28" i="70"/>
  <c r="AG28" i="70"/>
  <c r="AG61" i="70"/>
  <c r="AH61" i="70"/>
  <c r="AH17" i="70"/>
  <c r="AG17" i="70"/>
  <c r="AH32" i="70"/>
  <c r="AG32" i="70"/>
  <c r="AG50" i="70"/>
  <c r="AH50" i="70"/>
  <c r="AM20" i="70"/>
  <c r="AL56" i="69"/>
  <c r="AK56" i="69"/>
  <c r="AM56" i="69" s="1"/>
  <c r="AG29" i="70"/>
  <c r="AH29" i="70"/>
  <c r="AM9" i="70"/>
  <c r="AH26" i="70"/>
  <c r="AG26" i="70"/>
  <c r="AM36" i="70"/>
  <c r="AM18" i="70"/>
  <c r="AM38" i="70"/>
  <c r="AM48" i="70"/>
  <c r="BC41" i="85"/>
  <c r="BD40" i="85"/>
  <c r="BF39" i="85"/>
  <c r="BI39" i="85"/>
  <c r="BH39" i="85"/>
  <c r="BG39" i="85"/>
  <c r="BH38" i="84"/>
  <c r="BG38" i="84"/>
  <c r="BF38" i="84"/>
  <c r="BI38" i="84"/>
  <c r="BD39" i="84"/>
  <c r="BC40" i="84"/>
  <c r="BF35" i="83"/>
  <c r="BG35" i="83"/>
  <c r="BI35" i="83"/>
  <c r="BH35" i="83"/>
  <c r="BD36" i="83"/>
  <c r="BC37" i="83"/>
  <c r="AA12" i="70"/>
  <c r="R14" i="70"/>
  <c r="S12" i="70" s="1"/>
  <c r="AA13" i="70"/>
  <c r="BD30" i="81"/>
  <c r="BC31" i="81"/>
  <c r="BI29" i="81"/>
  <c r="BH29" i="81"/>
  <c r="BG29" i="81"/>
  <c r="BF29" i="81"/>
  <c r="BD29" i="80"/>
  <c r="BC30" i="80"/>
  <c r="BI28" i="80"/>
  <c r="BH28" i="80"/>
  <c r="BG28" i="80"/>
  <c r="BF28" i="80"/>
  <c r="BH27" i="78"/>
  <c r="BG27" i="78"/>
  <c r="BF27" i="78"/>
  <c r="BI27" i="78"/>
  <c r="BD28" i="78"/>
  <c r="BC29" i="78"/>
  <c r="BH27" i="79"/>
  <c r="BG27" i="79"/>
  <c r="BF27" i="79"/>
  <c r="BI27" i="79"/>
  <c r="BD28" i="79"/>
  <c r="BC29" i="79"/>
  <c r="BG24" i="76"/>
  <c r="BH24" i="76"/>
  <c r="BF24" i="76"/>
  <c r="BI24" i="76"/>
  <c r="BC26" i="76"/>
  <c r="BD25" i="76"/>
  <c r="BC25" i="75"/>
  <c r="BD24" i="75"/>
  <c r="BF23" i="75"/>
  <c r="BI23" i="75"/>
  <c r="BH23" i="75"/>
  <c r="BG23" i="75"/>
  <c r="BC23" i="74"/>
  <c r="BD22" i="74"/>
  <c r="BF21" i="74"/>
  <c r="BI21" i="74"/>
  <c r="BH21" i="74"/>
  <c r="BG21" i="74"/>
  <c r="BG19" i="73"/>
  <c r="BF19" i="73"/>
  <c r="BI19" i="73"/>
  <c r="BH19" i="73"/>
  <c r="BC21" i="73"/>
  <c r="BD20" i="73"/>
  <c r="BD18" i="71"/>
  <c r="BC19" i="71"/>
  <c r="BF17" i="71"/>
  <c r="BI17" i="71"/>
  <c r="BG17" i="71"/>
  <c r="BH17" i="71"/>
  <c r="BG15" i="70"/>
  <c r="BF15" i="70"/>
  <c r="BI15" i="70"/>
  <c r="BH15" i="70"/>
  <c r="BC17" i="70"/>
  <c r="BD16" i="70"/>
  <c r="BF15" i="69"/>
  <c r="BG15" i="69"/>
  <c r="BI15" i="69"/>
  <c r="BH15" i="69"/>
  <c r="BD16" i="69"/>
  <c r="BC17" i="69"/>
  <c r="BH14" i="68"/>
  <c r="BG14" i="68"/>
  <c r="BI14" i="68"/>
  <c r="BF14" i="68"/>
  <c r="BD15" i="68"/>
  <c r="BC16" i="68"/>
  <c r="BI10" i="64"/>
  <c r="BF15" i="66"/>
  <c r="BH15" i="66"/>
  <c r="BG15" i="66"/>
  <c r="BI15" i="66"/>
  <c r="BC17" i="66"/>
  <c r="BD16" i="66"/>
  <c r="BH10" i="64"/>
  <c r="BG10" i="64"/>
  <c r="BC19" i="65"/>
  <c r="BD18" i="65"/>
  <c r="BF17" i="65"/>
  <c r="BI17" i="65"/>
  <c r="BH17" i="65"/>
  <c r="BG17" i="65"/>
  <c r="BI8" i="64"/>
  <c r="BF8" i="64"/>
  <c r="BH8" i="64"/>
  <c r="BG8" i="64"/>
  <c r="BI9" i="64"/>
  <c r="BF9" i="64"/>
  <c r="BG9" i="64"/>
  <c r="BH9" i="64"/>
  <c r="BC13" i="64"/>
  <c r="BD12" i="64"/>
  <c r="BI7" i="64"/>
  <c r="BH7" i="64"/>
  <c r="BF7" i="64"/>
  <c r="BG7" i="64"/>
  <c r="BI11" i="64"/>
  <c r="BF11" i="64"/>
  <c r="BG11" i="64"/>
  <c r="BH11" i="64"/>
  <c r="BD14" i="63"/>
  <c r="BG14" i="63" s="1"/>
  <c r="BD15" i="63"/>
  <c r="BC16" i="63"/>
  <c r="BD12" i="63"/>
  <c r="BD10" i="63"/>
  <c r="BD11" i="63"/>
  <c r="BD9" i="63"/>
  <c r="BD8" i="63"/>
  <c r="BD7" i="63"/>
  <c r="BD13" i="63"/>
  <c r="BH62" i="5"/>
  <c r="BG62" i="5"/>
  <c r="BF62" i="5"/>
  <c r="BH61" i="5"/>
  <c r="BH63" i="5" s="1"/>
  <c r="BG61" i="5"/>
  <c r="BG63" i="5" s="1"/>
  <c r="BF61" i="5"/>
  <c r="BF63" i="5" s="1"/>
  <c r="BI57" i="5"/>
  <c r="BH57" i="5"/>
  <c r="BG57" i="5"/>
  <c r="BF57" i="5"/>
  <c r="BI56" i="5"/>
  <c r="BH56" i="5"/>
  <c r="BG56" i="5"/>
  <c r="BG58" i="5" s="1"/>
  <c r="BF56" i="5"/>
  <c r="BF58" i="5" s="1"/>
  <c r="BI47" i="5"/>
  <c r="BH47" i="5"/>
  <c r="BG47" i="5"/>
  <c r="BF47" i="5"/>
  <c r="BI46" i="5"/>
  <c r="BH46" i="5"/>
  <c r="BH52" i="5" s="1"/>
  <c r="BG46" i="5"/>
  <c r="BG52" i="5" s="1"/>
  <c r="BF46" i="5"/>
  <c r="BF52" i="5" s="1"/>
  <c r="BI45" i="5"/>
  <c r="BH45" i="5"/>
  <c r="BG45" i="5"/>
  <c r="BF45" i="5"/>
  <c r="BI44" i="5"/>
  <c r="BH44" i="5"/>
  <c r="BH51" i="5" s="1"/>
  <c r="BH53" i="5" s="1"/>
  <c r="BG44" i="5"/>
  <c r="BG51" i="5" s="1"/>
  <c r="BG53" i="5" s="1"/>
  <c r="BF44" i="5"/>
  <c r="BF51" i="5" s="1"/>
  <c r="BF53" i="5" s="1"/>
  <c r="BI43" i="5"/>
  <c r="BH43" i="5"/>
  <c r="BG43" i="5"/>
  <c r="BF43" i="5"/>
  <c r="BI42" i="5"/>
  <c r="BH42" i="5"/>
  <c r="BH50" i="5" s="1"/>
  <c r="BG42" i="5"/>
  <c r="BG50" i="5" s="1"/>
  <c r="BF42" i="5"/>
  <c r="BF50" i="5" s="1"/>
  <c r="BI40" i="5"/>
  <c r="BH40" i="5"/>
  <c r="BG40" i="5"/>
  <c r="BF40" i="5"/>
  <c r="C68" i="61"/>
  <c r="B68" i="61" s="1"/>
  <c r="AH67" i="61"/>
  <c r="AG67" i="61"/>
  <c r="AF67" i="61"/>
  <c r="AH66" i="61"/>
  <c r="AG66" i="61"/>
  <c r="AF66" i="61"/>
  <c r="AH65" i="61"/>
  <c r="AG65" i="61"/>
  <c r="AF65" i="61"/>
  <c r="AH64" i="61"/>
  <c r="AG64" i="61"/>
  <c r="AF64" i="61"/>
  <c r="AV63" i="61"/>
  <c r="AH63" i="61"/>
  <c r="AG63" i="61"/>
  <c r="AF63" i="61"/>
  <c r="AV62" i="61"/>
  <c r="AH62" i="61"/>
  <c r="AG62" i="61"/>
  <c r="AF62" i="61"/>
  <c r="AV61" i="61"/>
  <c r="AV60" i="61"/>
  <c r="AH60" i="61"/>
  <c r="AG60" i="61"/>
  <c r="AF60" i="61"/>
  <c r="AF61" i="61" s="1"/>
  <c r="G60" i="61"/>
  <c r="E60" i="61" s="1"/>
  <c r="AV59" i="61"/>
  <c r="AH59" i="61"/>
  <c r="AG59" i="61"/>
  <c r="AF59" i="61"/>
  <c r="G59" i="61"/>
  <c r="E59" i="61" s="1"/>
  <c r="AV58" i="61"/>
  <c r="AH58" i="61"/>
  <c r="AG58" i="61"/>
  <c r="AF58" i="61"/>
  <c r="G58" i="61"/>
  <c r="AV57" i="61"/>
  <c r="AH57" i="61"/>
  <c r="AG57" i="61"/>
  <c r="AF57" i="61"/>
  <c r="G57" i="61"/>
  <c r="AV56" i="61"/>
  <c r="AV55" i="61"/>
  <c r="AV54" i="61"/>
  <c r="AV53" i="61"/>
  <c r="AV52" i="61"/>
  <c r="AV51" i="61"/>
  <c r="AV50" i="61"/>
  <c r="AV49" i="61"/>
  <c r="AV48" i="61"/>
  <c r="AV47" i="61"/>
  <c r="AV46" i="61"/>
  <c r="AV45" i="61"/>
  <c r="AV44" i="61"/>
  <c r="AV43" i="61"/>
  <c r="AV42" i="61"/>
  <c r="AV41" i="61"/>
  <c r="AV40" i="61"/>
  <c r="AV39" i="61"/>
  <c r="AV38" i="61"/>
  <c r="AV37" i="61"/>
  <c r="AV36" i="61"/>
  <c r="AV35" i="61"/>
  <c r="AV34" i="61"/>
  <c r="AV33" i="61"/>
  <c r="AV32" i="61"/>
  <c r="AV31" i="61"/>
  <c r="AV30" i="61"/>
  <c r="AV29" i="61"/>
  <c r="AV28" i="61"/>
  <c r="AV27" i="61"/>
  <c r="AV26" i="61"/>
  <c r="AV25" i="61"/>
  <c r="AV24" i="61"/>
  <c r="AV23" i="61"/>
  <c r="AV22" i="61"/>
  <c r="AV21" i="61"/>
  <c r="AV20" i="61"/>
  <c r="AV19" i="61"/>
  <c r="AV18" i="61"/>
  <c r="AV17" i="61"/>
  <c r="AV16" i="61"/>
  <c r="L16" i="61" a="1"/>
  <c r="L16" i="61" s="1"/>
  <c r="AV15" i="61"/>
  <c r="AV14" i="61"/>
  <c r="AV13" i="61"/>
  <c r="L13" i="61"/>
  <c r="AV12" i="61"/>
  <c r="L12" i="61"/>
  <c r="AV11" i="61"/>
  <c r="L11" i="61"/>
  <c r="AV10" i="61"/>
  <c r="L10" i="61"/>
  <c r="AV9" i="61"/>
  <c r="L9" i="61"/>
  <c r="AV8" i="61"/>
  <c r="L8" i="61"/>
  <c r="BC7" i="61"/>
  <c r="AV7" i="61"/>
  <c r="AF7" i="61"/>
  <c r="AF8" i="61" s="1"/>
  <c r="AF9" i="61" s="1"/>
  <c r="AF10" i="61" s="1"/>
  <c r="AF11" i="61" s="1"/>
  <c r="AF12" i="61" s="1"/>
  <c r="AF13" i="61" s="1"/>
  <c r="AF14" i="61" s="1"/>
  <c r="AF15" i="61" s="1"/>
  <c r="AF16" i="61" s="1"/>
  <c r="AF17" i="61" s="1"/>
  <c r="AF18" i="61" s="1"/>
  <c r="AF19" i="61" s="1"/>
  <c r="AF20" i="61" s="1"/>
  <c r="AF21" i="61" s="1"/>
  <c r="AF22" i="61" s="1"/>
  <c r="AF23" i="61" s="1"/>
  <c r="AF24" i="61" s="1"/>
  <c r="AF25" i="61" s="1"/>
  <c r="AF26" i="61" s="1"/>
  <c r="AF27" i="61" s="1"/>
  <c r="AF28" i="61" s="1"/>
  <c r="AF29" i="61" s="1"/>
  <c r="AF30" i="61" s="1"/>
  <c r="AF31" i="61" s="1"/>
  <c r="AF32" i="61" s="1"/>
  <c r="AF33" i="61" s="1"/>
  <c r="AF34" i="61" s="1"/>
  <c r="AF35" i="61" s="1"/>
  <c r="AF36" i="61" s="1"/>
  <c r="AF37" i="61" s="1"/>
  <c r="AF38" i="61" s="1"/>
  <c r="AF39" i="61" s="1"/>
  <c r="AF40" i="61" s="1"/>
  <c r="AF41" i="61" s="1"/>
  <c r="AF42" i="61" s="1"/>
  <c r="AF43" i="61" s="1"/>
  <c r="AF44" i="61" s="1"/>
  <c r="AF45" i="61" s="1"/>
  <c r="AF46" i="61" s="1"/>
  <c r="AF47" i="61" s="1"/>
  <c r="AF48" i="61" s="1"/>
  <c r="AF49" i="61" s="1"/>
  <c r="AF50" i="61" s="1"/>
  <c r="AF51" i="61" s="1"/>
  <c r="AF52" i="61" s="1"/>
  <c r="AF53" i="61" s="1"/>
  <c r="AF54" i="61" s="1"/>
  <c r="AF55" i="61" s="1"/>
  <c r="AF56" i="61" s="1"/>
  <c r="AL4" i="61"/>
  <c r="AK4" i="61"/>
  <c r="AJ4" i="61"/>
  <c r="G3" i="61"/>
  <c r="AL2" i="61"/>
  <c r="AK2" i="61"/>
  <c r="AJ2" i="61"/>
  <c r="E2" i="61"/>
  <c r="E3" i="61" s="1"/>
  <c r="A1" i="61"/>
  <c r="AL9" i="68"/>
  <c r="AK40" i="68"/>
  <c r="AK48" i="68"/>
  <c r="E52" i="69"/>
  <c r="E8" i="66"/>
  <c r="E32" i="69"/>
  <c r="AK32" i="69"/>
  <c r="E51" i="68"/>
  <c r="AL43" i="68"/>
  <c r="AK38" i="69"/>
  <c r="AK8" i="68"/>
  <c r="AK32" i="68"/>
  <c r="AK19" i="68"/>
  <c r="E38" i="68"/>
  <c r="AL54" i="69"/>
  <c r="AK47" i="68"/>
  <c r="AL30" i="69"/>
  <c r="AK28" i="68"/>
  <c r="AL12" i="68"/>
  <c r="AK44" i="68"/>
  <c r="AK15" i="68"/>
  <c r="AL49" i="69"/>
  <c r="E26" i="66"/>
  <c r="AL28" i="69"/>
  <c r="AK21" i="69"/>
  <c r="AL20" i="69"/>
  <c r="E16" i="69"/>
  <c r="AL45" i="68"/>
  <c r="AL36" i="69"/>
  <c r="AL17" i="68"/>
  <c r="E22" i="66"/>
  <c r="AK52" i="68"/>
  <c r="E12" i="69"/>
  <c r="AL24" i="68"/>
  <c r="E8" i="69"/>
  <c r="AK47" i="69"/>
  <c r="AL46" i="69"/>
  <c r="AL35" i="68"/>
  <c r="E40" i="68"/>
  <c r="AK31" i="68"/>
  <c r="AL53" i="69"/>
  <c r="AL13" i="68"/>
  <c r="AL8" i="69"/>
  <c r="AL18" i="69"/>
  <c r="AL34" i="69"/>
  <c r="AL53" i="68"/>
  <c r="AK31" i="69"/>
  <c r="AL29" i="69"/>
  <c r="AL40" i="66"/>
  <c r="AK35" i="69"/>
  <c r="E16" i="68"/>
  <c r="AL54" i="66"/>
  <c r="AL11" i="68"/>
  <c r="AK37" i="68"/>
  <c r="AK19" i="69"/>
  <c r="E29" i="68"/>
  <c r="AL29" i="68"/>
  <c r="AK34" i="68"/>
  <c r="E52" i="68"/>
  <c r="AL44" i="69"/>
  <c r="E17" i="69"/>
  <c r="E10" i="68"/>
  <c r="AL17" i="69"/>
  <c r="AL33" i="68"/>
  <c r="E48" i="68"/>
  <c r="AK51" i="68"/>
  <c r="AK39" i="68"/>
  <c r="AK41" i="69"/>
  <c r="AK41" i="68"/>
  <c r="AK25" i="68"/>
  <c r="AL50" i="69"/>
  <c r="E32" i="66"/>
  <c r="E41" i="69"/>
  <c r="AL37" i="69"/>
  <c r="AL36" i="68"/>
  <c r="E61" i="68"/>
  <c r="E22" i="69"/>
  <c r="E47" i="68"/>
  <c r="AL24" i="69"/>
  <c r="AK42" i="68"/>
  <c r="E18" i="66"/>
  <c r="E35" i="68"/>
  <c r="AK38" i="68"/>
  <c r="AL40" i="69"/>
  <c r="AK43" i="68"/>
  <c r="AL38" i="69"/>
  <c r="AL8" i="68"/>
  <c r="E8" i="68"/>
  <c r="AL49" i="68"/>
  <c r="E39" i="68"/>
  <c r="E7" i="66"/>
  <c r="E46" i="69"/>
  <c r="AK24" i="69"/>
  <c r="E45" i="68"/>
  <c r="AL42" i="68"/>
  <c r="AL39" i="69"/>
  <c r="AL38" i="68"/>
  <c r="AK40" i="69"/>
  <c r="AL30" i="68"/>
  <c r="E44" i="69"/>
  <c r="AK48" i="69"/>
  <c r="E35" i="69"/>
  <c r="E40" i="69"/>
  <c r="AL23" i="69"/>
  <c r="AL10" i="68"/>
  <c r="AL14" i="68"/>
  <c r="E24" i="66"/>
  <c r="E27" i="68"/>
  <c r="AL61" i="69"/>
  <c r="E45" i="69"/>
  <c r="AL33" i="69"/>
  <c r="AK12" i="69"/>
  <c r="AK51" i="69"/>
  <c r="AL13" i="69"/>
  <c r="AL14" i="69"/>
  <c r="AK45" i="69"/>
  <c r="E61" i="69"/>
  <c r="E28" i="69"/>
  <c r="E24" i="68"/>
  <c r="AK52" i="69"/>
  <c r="AK22" i="69"/>
  <c r="E50" i="68"/>
  <c r="E54" i="68"/>
  <c r="E9" i="69"/>
  <c r="AL25" i="69"/>
  <c r="AL20" i="68"/>
  <c r="AL27" i="68"/>
  <c r="E30" i="68"/>
  <c r="E28" i="68"/>
  <c r="E47" i="69"/>
  <c r="E25" i="69"/>
  <c r="AK27" i="69"/>
  <c r="AK16" i="68"/>
  <c r="E18" i="69"/>
  <c r="E9" i="68"/>
  <c r="AK16" i="69"/>
  <c r="AL26" i="69"/>
  <c r="E34" i="68"/>
  <c r="AK22" i="68"/>
  <c r="AL21" i="68"/>
  <c r="E50" i="69"/>
  <c r="AK15" i="69"/>
  <c r="AL43" i="69"/>
  <c r="E53" i="68"/>
  <c r="E20" i="68"/>
  <c r="AL50" i="68"/>
  <c r="E15" i="68"/>
  <c r="AL7" i="68"/>
  <c r="E21" i="68"/>
  <c r="AK42" i="69"/>
  <c r="AL46" i="68"/>
  <c r="AK54" i="68"/>
  <c r="AK61" i="68"/>
  <c r="AK11" i="69"/>
  <c r="AK18" i="68"/>
  <c r="AK23" i="68"/>
  <c r="AK9" i="69"/>
  <c r="AL26" i="68"/>
  <c r="AK9" i="68"/>
  <c r="E14" i="69"/>
  <c r="AK39" i="69"/>
  <c r="AL32" i="69"/>
  <c r="E36" i="69"/>
  <c r="AK54" i="69"/>
  <c r="AK10" i="68"/>
  <c r="AL44" i="68"/>
  <c r="AK49" i="69"/>
  <c r="E53" i="69"/>
  <c r="AK45" i="68"/>
  <c r="AK14" i="69"/>
  <c r="E37" i="69"/>
  <c r="E54" i="66"/>
  <c r="AL47" i="69"/>
  <c r="AK46" i="69"/>
  <c r="AL22" i="69"/>
  <c r="E51" i="69"/>
  <c r="AK13" i="68"/>
  <c r="AK27" i="68"/>
  <c r="E23" i="68"/>
  <c r="AL16" i="68"/>
  <c r="E33" i="68"/>
  <c r="E19" i="68"/>
  <c r="AL22" i="68"/>
  <c r="AK11" i="68"/>
  <c r="AL19" i="69"/>
  <c r="E39" i="69"/>
  <c r="AK17" i="69"/>
  <c r="E11" i="68"/>
  <c r="AK50" i="68"/>
  <c r="AL51" i="68"/>
  <c r="AL41" i="69"/>
  <c r="AK46" i="68"/>
  <c r="AK37" i="69"/>
  <c r="E44" i="68"/>
  <c r="AK18" i="69"/>
  <c r="E36" i="68"/>
  <c r="AK50" i="69"/>
  <c r="AL11" i="69"/>
  <c r="AK49" i="68"/>
  <c r="AL40" i="68"/>
  <c r="AK30" i="68"/>
  <c r="E17" i="68"/>
  <c r="AL19" i="68"/>
  <c r="AL48" i="69"/>
  <c r="E9" i="66"/>
  <c r="E30" i="69"/>
  <c r="AK30" i="69"/>
  <c r="E21" i="69"/>
  <c r="E33" i="69"/>
  <c r="AL15" i="68"/>
  <c r="AK33" i="69"/>
  <c r="AK28" i="69"/>
  <c r="AL51" i="69"/>
  <c r="AK17" i="68"/>
  <c r="AL52" i="68"/>
  <c r="AK24" i="68"/>
  <c r="E49" i="68"/>
  <c r="AK53" i="69"/>
  <c r="AK8" i="69"/>
  <c r="E22" i="68"/>
  <c r="AK34" i="69"/>
  <c r="AL31" i="69"/>
  <c r="E54" i="69"/>
  <c r="AL27" i="69"/>
  <c r="E20" i="69"/>
  <c r="AL35" i="69"/>
  <c r="AL16" i="69"/>
  <c r="AL37" i="68"/>
  <c r="AL15" i="69"/>
  <c r="AK43" i="69"/>
  <c r="AK29" i="68"/>
  <c r="E49" i="69"/>
  <c r="AL25" i="68"/>
  <c r="AL23" i="68"/>
  <c r="AK26" i="68"/>
  <c r="AK21" i="68"/>
  <c r="AK44" i="69"/>
  <c r="AL61" i="68"/>
  <c r="E13" i="68"/>
  <c r="AL48" i="68"/>
  <c r="AL32" i="68"/>
  <c r="E29" i="69"/>
  <c r="E26" i="68"/>
  <c r="E42" i="68"/>
  <c r="AL47" i="68"/>
  <c r="AK23" i="69"/>
  <c r="E19" i="69"/>
  <c r="AK12" i="68"/>
  <c r="E34" i="69"/>
  <c r="AL12" i="69"/>
  <c r="E32" i="68"/>
  <c r="AK36" i="69"/>
  <c r="AK13" i="69"/>
  <c r="AL45" i="69"/>
  <c r="E46" i="68"/>
  <c r="E7" i="69"/>
  <c r="AL31" i="68"/>
  <c r="AK25" i="69"/>
  <c r="AK20" i="68"/>
  <c r="AK53" i="68"/>
  <c r="E13" i="69"/>
  <c r="AK40" i="66"/>
  <c r="AK54" i="66"/>
  <c r="E43" i="69"/>
  <c r="E11" i="69"/>
  <c r="E18" i="68"/>
  <c r="AL39" i="68"/>
  <c r="AL41" i="68"/>
  <c r="AL42" i="69"/>
  <c r="E48" i="69"/>
  <c r="AK36" i="68"/>
  <c r="E28" i="66"/>
  <c r="E42" i="69"/>
  <c r="E25" i="68"/>
  <c r="AK29" i="69"/>
  <c r="AK26" i="69"/>
  <c r="E31" i="68"/>
  <c r="E12" i="68"/>
  <c r="E24" i="69"/>
  <c r="AL54" i="68"/>
  <c r="AL9" i="69"/>
  <c r="E37" i="68"/>
  <c r="E14" i="68"/>
  <c r="E43" i="68"/>
  <c r="E41" i="68"/>
  <c r="AL28" i="68"/>
  <c r="AK14" i="68"/>
  <c r="AK61" i="69"/>
  <c r="E10" i="69"/>
  <c r="AL21" i="69"/>
  <c r="AK20" i="69"/>
  <c r="E7" i="68"/>
  <c r="AL52" i="69"/>
  <c r="AK35" i="68"/>
  <c r="AL34" i="68"/>
  <c r="AK33" i="68"/>
  <c r="AK7" i="68"/>
  <c r="AL18" i="68"/>
  <c r="AA10" i="70" l="1"/>
  <c r="AG18" i="68"/>
  <c r="AH18" i="68"/>
  <c r="AM7" i="68"/>
  <c r="AM33" i="68"/>
  <c r="AG34" i="68"/>
  <c r="AH34" i="68"/>
  <c r="AM35" i="68"/>
  <c r="AG52" i="69"/>
  <c r="AH52" i="69"/>
  <c r="U9" i="68"/>
  <c r="V9" i="68" s="1"/>
  <c r="R9" i="68"/>
  <c r="O13" i="68"/>
  <c r="P13" i="68" s="1"/>
  <c r="O8" i="68"/>
  <c r="O11" i="68"/>
  <c r="R13" i="68"/>
  <c r="R8" i="68"/>
  <c r="U11" i="68"/>
  <c r="V11" i="68" s="1"/>
  <c r="R11" i="68"/>
  <c r="O12" i="68"/>
  <c r="U10" i="68"/>
  <c r="V10" i="68" s="1"/>
  <c r="R10" i="68"/>
  <c r="U8" i="68"/>
  <c r="V8" i="68" s="1"/>
  <c r="U13" i="68"/>
  <c r="V13" i="68" s="1"/>
  <c r="R12" i="68"/>
  <c r="O10" i="68"/>
  <c r="R16" i="68" a="1"/>
  <c r="R16" i="68" s="1"/>
  <c r="O9" i="68"/>
  <c r="U12" i="68"/>
  <c r="V12" i="68" s="1"/>
  <c r="U16" i="68" a="1"/>
  <c r="U16" i="68" s="1"/>
  <c r="O16" i="68" a="1"/>
  <c r="O16" i="68" s="1"/>
  <c r="AM20" i="69"/>
  <c r="AH21" i="69"/>
  <c r="AG21" i="69"/>
  <c r="AM61" i="69"/>
  <c r="AM14" i="68"/>
  <c r="AH28" i="68"/>
  <c r="AG28" i="68"/>
  <c r="AH9" i="69"/>
  <c r="AG9" i="69"/>
  <c r="AG54" i="68"/>
  <c r="AH54" i="68"/>
  <c r="AM26" i="69"/>
  <c r="AM29" i="69"/>
  <c r="AM36" i="68"/>
  <c r="AH42" i="69"/>
  <c r="AG42" i="69"/>
  <c r="AH41" i="68"/>
  <c r="AG41" i="68"/>
  <c r="AH39" i="68"/>
  <c r="AG39" i="68"/>
  <c r="AM54" i="66"/>
  <c r="AM40" i="66"/>
  <c r="AM53" i="68"/>
  <c r="AM20" i="68"/>
  <c r="AM25" i="69"/>
  <c r="AH31" i="68"/>
  <c r="AG31" i="68"/>
  <c r="U16" i="69" a="1"/>
  <c r="U16" i="69" s="1"/>
  <c r="R12" i="69"/>
  <c r="R10" i="69"/>
  <c r="U9" i="69"/>
  <c r="V9" i="69" s="1"/>
  <c r="O16" i="69" a="1"/>
  <c r="O16" i="69" s="1"/>
  <c r="R13" i="69"/>
  <c r="R11" i="69"/>
  <c r="O8" i="69"/>
  <c r="O11" i="69"/>
  <c r="AA11" i="69" s="1"/>
  <c r="R9" i="69"/>
  <c r="R8" i="69"/>
  <c r="U13" i="69"/>
  <c r="V13" i="69" s="1"/>
  <c r="O12" i="69"/>
  <c r="AA12" i="69" s="1"/>
  <c r="O9" i="69"/>
  <c r="U12" i="69"/>
  <c r="V12" i="69" s="1"/>
  <c r="O10" i="69"/>
  <c r="O13" i="69"/>
  <c r="P13" i="69" s="1"/>
  <c r="U11" i="69"/>
  <c r="V11" i="69" s="1"/>
  <c r="R16" i="69" a="1"/>
  <c r="R16" i="69" s="1"/>
  <c r="U10" i="69"/>
  <c r="V10" i="69" s="1"/>
  <c r="U8" i="69"/>
  <c r="V8" i="69" s="1"/>
  <c r="AG45" i="69"/>
  <c r="AH45" i="69"/>
  <c r="AM13" i="69"/>
  <c r="AM36" i="69"/>
  <c r="AH12" i="69"/>
  <c r="AG12" i="69"/>
  <c r="AM12" i="68"/>
  <c r="AM23" i="69"/>
  <c r="AG47" i="68"/>
  <c r="AH47" i="68"/>
  <c r="AG32" i="68"/>
  <c r="AH32" i="68"/>
  <c r="AG48" i="68"/>
  <c r="AH48" i="68"/>
  <c r="AG61" i="68"/>
  <c r="AH61" i="68"/>
  <c r="AM44" i="69"/>
  <c r="AM21" i="68"/>
  <c r="AM26" i="68"/>
  <c r="AG23" i="68"/>
  <c r="AH23" i="68"/>
  <c r="AH25" i="68"/>
  <c r="AG25" i="68"/>
  <c r="AM29" i="68"/>
  <c r="AM43" i="69"/>
  <c r="AG15" i="69"/>
  <c r="AH15" i="69"/>
  <c r="AG37" i="68"/>
  <c r="AH37" i="68"/>
  <c r="AH16" i="69"/>
  <c r="AG16" i="69"/>
  <c r="AH35" i="69"/>
  <c r="AG35" i="69"/>
  <c r="AH27" i="69"/>
  <c r="AG27" i="69"/>
  <c r="AG31" i="69"/>
  <c r="AH31" i="69"/>
  <c r="AM34" i="69"/>
  <c r="AM8" i="69"/>
  <c r="AM53" i="69"/>
  <c r="AM24" i="68"/>
  <c r="AH52" i="68"/>
  <c r="AG52" i="68"/>
  <c r="AM17" i="68"/>
  <c r="AH51" i="69"/>
  <c r="AG51" i="69"/>
  <c r="AM28" i="69"/>
  <c r="AM33" i="69"/>
  <c r="AG15" i="68"/>
  <c r="AH15" i="68"/>
  <c r="AM30" i="69"/>
  <c r="AH48" i="69"/>
  <c r="AG48" i="69"/>
  <c r="AH19" i="68"/>
  <c r="AG19" i="68"/>
  <c r="AM30" i="68"/>
  <c r="AH40" i="68"/>
  <c r="AG40" i="68"/>
  <c r="AM49" i="68"/>
  <c r="AG11" i="69"/>
  <c r="AH11" i="69"/>
  <c r="AM50" i="69"/>
  <c r="AM18" i="69"/>
  <c r="AM37" i="69"/>
  <c r="AM46" i="68"/>
  <c r="AH41" i="69"/>
  <c r="AG41" i="69"/>
  <c r="AG51" i="68"/>
  <c r="AH51" i="68"/>
  <c r="AM50" i="68"/>
  <c r="AM17" i="69"/>
  <c r="AH19" i="69"/>
  <c r="AG19" i="69"/>
  <c r="AM11" i="68"/>
  <c r="AG22" i="68"/>
  <c r="AH22" i="68"/>
  <c r="AH16" i="68"/>
  <c r="AG16" i="68"/>
  <c r="AM27" i="68"/>
  <c r="AM13" i="68"/>
  <c r="AG22" i="69"/>
  <c r="AH22" i="69"/>
  <c r="AM46" i="69"/>
  <c r="AH47" i="69"/>
  <c r="AG47" i="69"/>
  <c r="AM14" i="69"/>
  <c r="AM45" i="68"/>
  <c r="AM49" i="69"/>
  <c r="AG44" i="68"/>
  <c r="AH44" i="68"/>
  <c r="AM10" i="68"/>
  <c r="AM54" i="69"/>
  <c r="AH32" i="69"/>
  <c r="AG32" i="69"/>
  <c r="AM39" i="69"/>
  <c r="AM9" i="68"/>
  <c r="AH26" i="68"/>
  <c r="AG26" i="68"/>
  <c r="AM9" i="69"/>
  <c r="AM23" i="68"/>
  <c r="AM18" i="68"/>
  <c r="AM11" i="69"/>
  <c r="AM61" i="68"/>
  <c r="AM54" i="68"/>
  <c r="AH46" i="68"/>
  <c r="AG46" i="68"/>
  <c r="AM42" i="69"/>
  <c r="AG7" i="68"/>
  <c r="AH7" i="68"/>
  <c r="AH50" i="68"/>
  <c r="AG50" i="68"/>
  <c r="AH43" i="69"/>
  <c r="AG43" i="69"/>
  <c r="AM15" i="69"/>
  <c r="AH21" i="68"/>
  <c r="AG21" i="68"/>
  <c r="AM22" i="68"/>
  <c r="AH26" i="69"/>
  <c r="AG26" i="69"/>
  <c r="AM16" i="69"/>
  <c r="AM16" i="68"/>
  <c r="AM27" i="69"/>
  <c r="AG27" i="68"/>
  <c r="AH27" i="68"/>
  <c r="AH20" i="68"/>
  <c r="AG20" i="68"/>
  <c r="AG25" i="69"/>
  <c r="AH25" i="69"/>
  <c r="AM22" i="69"/>
  <c r="AM52" i="69"/>
  <c r="AM45" i="69"/>
  <c r="AH14" i="69"/>
  <c r="AG14" i="69"/>
  <c r="AH13" i="69"/>
  <c r="AG13" i="69"/>
  <c r="AM51" i="69"/>
  <c r="AM12" i="69"/>
  <c r="AG33" i="69"/>
  <c r="AH33" i="69"/>
  <c r="AH61" i="69"/>
  <c r="AG61" i="69"/>
  <c r="AH14" i="68"/>
  <c r="AG14" i="68"/>
  <c r="AG10" i="68"/>
  <c r="AH10" i="68"/>
  <c r="AG23" i="69"/>
  <c r="AH23" i="69"/>
  <c r="AM48" i="69"/>
  <c r="AH30" i="68"/>
  <c r="AG30" i="68"/>
  <c r="AM40" i="69"/>
  <c r="AG38" i="68"/>
  <c r="AH38" i="68"/>
  <c r="AH39" i="69"/>
  <c r="AG39" i="69"/>
  <c r="AH42" i="68"/>
  <c r="AG42" i="68"/>
  <c r="AM24" i="69"/>
  <c r="AH49" i="68"/>
  <c r="AG49" i="68"/>
  <c r="AH8" i="68"/>
  <c r="AG8" i="68"/>
  <c r="AH38" i="69"/>
  <c r="AG38" i="69"/>
  <c r="AM43" i="68"/>
  <c r="AH40" i="69"/>
  <c r="AG40" i="69"/>
  <c r="AM38" i="68"/>
  <c r="AM42" i="68"/>
  <c r="AG24" i="69"/>
  <c r="AH24" i="69"/>
  <c r="AG36" i="68"/>
  <c r="AH36" i="68"/>
  <c r="AH37" i="69"/>
  <c r="AG37" i="69"/>
  <c r="AG50" i="69"/>
  <c r="AH50" i="69"/>
  <c r="AM25" i="68"/>
  <c r="AM41" i="68"/>
  <c r="AM41" i="69"/>
  <c r="AM39" i="68"/>
  <c r="AM51" i="68"/>
  <c r="AH33" i="68"/>
  <c r="AG33" i="68"/>
  <c r="AG17" i="69"/>
  <c r="AH17" i="69"/>
  <c r="AH44" i="69"/>
  <c r="AG44" i="69"/>
  <c r="AM34" i="68"/>
  <c r="AG29" i="68"/>
  <c r="AH29" i="68"/>
  <c r="AM19" i="69"/>
  <c r="AM37" i="68"/>
  <c r="AH11" i="68"/>
  <c r="AG11" i="68"/>
  <c r="AG54" i="66"/>
  <c r="AH54" i="66"/>
  <c r="AM35" i="69"/>
  <c r="AH40" i="66"/>
  <c r="AG40" i="66"/>
  <c r="AG29" i="69"/>
  <c r="AH29" i="69"/>
  <c r="AM31" i="69"/>
  <c r="AH53" i="68"/>
  <c r="AG53" i="68"/>
  <c r="AH34" i="69"/>
  <c r="AG34" i="69"/>
  <c r="AG18" i="69"/>
  <c r="AH18" i="69"/>
  <c r="AH8" i="69"/>
  <c r="AG8" i="69"/>
  <c r="AH13" i="68"/>
  <c r="AG13" i="68"/>
  <c r="AG53" i="69"/>
  <c r="AH53" i="69"/>
  <c r="AM31" i="68"/>
  <c r="AH35" i="68"/>
  <c r="AG35" i="68"/>
  <c r="AH46" i="69"/>
  <c r="AG46" i="69"/>
  <c r="AM47" i="69"/>
  <c r="AG24" i="68"/>
  <c r="AH24" i="68"/>
  <c r="AM52" i="68"/>
  <c r="AG17" i="68"/>
  <c r="AH17" i="68"/>
  <c r="AG36" i="69"/>
  <c r="AH36" i="69"/>
  <c r="AH45" i="68"/>
  <c r="AG45" i="68"/>
  <c r="AG20" i="69"/>
  <c r="AH20" i="69"/>
  <c r="AM21" i="69"/>
  <c r="AH28" i="69"/>
  <c r="AG28" i="69"/>
  <c r="AH49" i="69"/>
  <c r="AG49" i="69"/>
  <c r="AM15" i="68"/>
  <c r="AM44" i="68"/>
  <c r="AG12" i="68"/>
  <c r="AH12" i="68"/>
  <c r="AM28" i="68"/>
  <c r="AG30" i="69"/>
  <c r="AH30" i="69"/>
  <c r="AM47" i="68"/>
  <c r="AG54" i="69"/>
  <c r="AH54" i="69"/>
  <c r="AM19" i="68"/>
  <c r="AM32" i="68"/>
  <c r="AM8" i="68"/>
  <c r="AM38" i="69"/>
  <c r="AG43" i="68"/>
  <c r="AH43" i="68"/>
  <c r="AM32" i="69"/>
  <c r="AM48" i="68"/>
  <c r="AM40" i="68"/>
  <c r="AH9" i="68"/>
  <c r="AG9" i="68"/>
  <c r="AA9" i="70"/>
  <c r="AA8" i="70"/>
  <c r="AA14" i="70" s="1"/>
  <c r="O14" i="70"/>
  <c r="P11" i="70" s="1"/>
  <c r="U14" i="70"/>
  <c r="S9" i="70"/>
  <c r="AA9" i="68"/>
  <c r="BI50" i="5"/>
  <c r="Q11" i="9" s="1"/>
  <c r="Q14" i="9" s="1"/>
  <c r="BI51" i="5"/>
  <c r="Q12" i="9" s="1"/>
  <c r="BI52" i="5"/>
  <c r="Q13" i="9" s="1"/>
  <c r="AA13" i="68"/>
  <c r="AA11" i="68"/>
  <c r="BG40" i="85"/>
  <c r="BF40" i="85"/>
  <c r="BI40" i="85"/>
  <c r="BH40" i="85"/>
  <c r="BC42" i="85"/>
  <c r="BD41" i="85"/>
  <c r="BD40" i="84"/>
  <c r="BC41" i="84"/>
  <c r="BI39" i="84"/>
  <c r="BH39" i="84"/>
  <c r="BG39" i="84"/>
  <c r="BF39" i="84"/>
  <c r="BI36" i="83"/>
  <c r="BF36" i="83"/>
  <c r="BG36" i="83"/>
  <c r="BH36" i="83"/>
  <c r="BD37" i="83"/>
  <c r="BC38" i="83"/>
  <c r="P12" i="70"/>
  <c r="AA8" i="68"/>
  <c r="R14" i="68"/>
  <c r="S8" i="68" s="1"/>
  <c r="O14" i="68"/>
  <c r="P11" i="68" s="1"/>
  <c r="U14" i="68"/>
  <c r="U5" i="68" s="1"/>
  <c r="S14" i="70"/>
  <c r="S8" i="70"/>
  <c r="S10" i="70"/>
  <c r="S11" i="70"/>
  <c r="S13" i="70"/>
  <c r="R5" i="70"/>
  <c r="BF30" i="81"/>
  <c r="BI30" i="81"/>
  <c r="BH30" i="81"/>
  <c r="BG30" i="81"/>
  <c r="BC32" i="81"/>
  <c r="BD31" i="81"/>
  <c r="BC31" i="80"/>
  <c r="BD30" i="80"/>
  <c r="BF29" i="80"/>
  <c r="BI29" i="80"/>
  <c r="BH29" i="80"/>
  <c r="BG29" i="80"/>
  <c r="BD29" i="78"/>
  <c r="BC30" i="78"/>
  <c r="BI28" i="78"/>
  <c r="BH28" i="78"/>
  <c r="BG28" i="78"/>
  <c r="BF28" i="78"/>
  <c r="BD29" i="79"/>
  <c r="BC30" i="79"/>
  <c r="BI28" i="79"/>
  <c r="BH28" i="79"/>
  <c r="BG28" i="79"/>
  <c r="BF28" i="79"/>
  <c r="BH25" i="76"/>
  <c r="BI25" i="76"/>
  <c r="BG25" i="76"/>
  <c r="BF25" i="76"/>
  <c r="BD26" i="76"/>
  <c r="BC27" i="76"/>
  <c r="BG24" i="75"/>
  <c r="BF24" i="75"/>
  <c r="BI24" i="75"/>
  <c r="BH24" i="75"/>
  <c r="BC26" i="75"/>
  <c r="BD25" i="75"/>
  <c r="BG22" i="74"/>
  <c r="BF22" i="74"/>
  <c r="BI22" i="74"/>
  <c r="BH22" i="74"/>
  <c r="BC24" i="74"/>
  <c r="BD23" i="74"/>
  <c r="BH20" i="73"/>
  <c r="BG20" i="73"/>
  <c r="BI20" i="73"/>
  <c r="BF20" i="73"/>
  <c r="BD21" i="73"/>
  <c r="BC22" i="73"/>
  <c r="BD19" i="71"/>
  <c r="BC20" i="71"/>
  <c r="BI18" i="71"/>
  <c r="BG18" i="71"/>
  <c r="BH18" i="71"/>
  <c r="BF18" i="71"/>
  <c r="BH16" i="70"/>
  <c r="BG16" i="70"/>
  <c r="BI16" i="70"/>
  <c r="BF16" i="70"/>
  <c r="BD17" i="70"/>
  <c r="BC18" i="70"/>
  <c r="BD17" i="69"/>
  <c r="BC18" i="69"/>
  <c r="BH16" i="69"/>
  <c r="BG16" i="69"/>
  <c r="BF16" i="69"/>
  <c r="BI16" i="69"/>
  <c r="AH33" i="66"/>
  <c r="AG33" i="66"/>
  <c r="AM33" i="66"/>
  <c r="BI58" i="5"/>
  <c r="BI61" i="5"/>
  <c r="BI62" i="5"/>
  <c r="Q12" i="10" s="1"/>
  <c r="BG16" i="66"/>
  <c r="BI16" i="66"/>
  <c r="BF16" i="66"/>
  <c r="BH16" i="66"/>
  <c r="BD17" i="66"/>
  <c r="BC18" i="66"/>
  <c r="BG18" i="65"/>
  <c r="BH18" i="65"/>
  <c r="BI18" i="65"/>
  <c r="BF18" i="65"/>
  <c r="BD19" i="65"/>
  <c r="BC20" i="65"/>
  <c r="BI12" i="64"/>
  <c r="BF12" i="64"/>
  <c r="BH12" i="64"/>
  <c r="BG12" i="64"/>
  <c r="BD13" i="64"/>
  <c r="BC14" i="64"/>
  <c r="BF14" i="63"/>
  <c r="BI14" i="63"/>
  <c r="BH14" i="63"/>
  <c r="BF8" i="63"/>
  <c r="BH8" i="63"/>
  <c r="BG8" i="63"/>
  <c r="BI8" i="63"/>
  <c r="BD16" i="63"/>
  <c r="BC17" i="63"/>
  <c r="BF13" i="63"/>
  <c r="BH13" i="63"/>
  <c r="BG13" i="63"/>
  <c r="BI13" i="63"/>
  <c r="BF11" i="63"/>
  <c r="BH11" i="63"/>
  <c r="BG11" i="63"/>
  <c r="BI11" i="63"/>
  <c r="BF15" i="63"/>
  <c r="BH15" i="63"/>
  <c r="BG15" i="63"/>
  <c r="BI15" i="63"/>
  <c r="BF12" i="63"/>
  <c r="BG12" i="63"/>
  <c r="BI12" i="63"/>
  <c r="BH12" i="63"/>
  <c r="BF9" i="63"/>
  <c r="BH9" i="63"/>
  <c r="BG9" i="63"/>
  <c r="BI9" i="63"/>
  <c r="BF7" i="63"/>
  <c r="BH7" i="63"/>
  <c r="BG7" i="63"/>
  <c r="BI7" i="63"/>
  <c r="BF10" i="63"/>
  <c r="BH10" i="63"/>
  <c r="BG10" i="63"/>
  <c r="BI10" i="63"/>
  <c r="BI53" i="5"/>
  <c r="BH58" i="5"/>
  <c r="AW10" i="61"/>
  <c r="AX10" i="61" s="1"/>
  <c r="AW57" i="61"/>
  <c r="AX57" i="61" s="1"/>
  <c r="AW54" i="61"/>
  <c r="AX54" i="61" s="1"/>
  <c r="AW50" i="61"/>
  <c r="AX50" i="61" s="1"/>
  <c r="AW46" i="61"/>
  <c r="AX46" i="61" s="1"/>
  <c r="AW39" i="61"/>
  <c r="AX39" i="61" s="1"/>
  <c r="AW31" i="61"/>
  <c r="AX31" i="61" s="1"/>
  <c r="AW60" i="61"/>
  <c r="AX60" i="61" s="1"/>
  <c r="AW49" i="61"/>
  <c r="AX49" i="61" s="1"/>
  <c r="AW43" i="61"/>
  <c r="AX43" i="61" s="1"/>
  <c r="AW35" i="61"/>
  <c r="AX35" i="61" s="1"/>
  <c r="AW7" i="61"/>
  <c r="AX7" i="61" s="1"/>
  <c r="AW34" i="61"/>
  <c r="AX34" i="61" s="1"/>
  <c r="AW33" i="61"/>
  <c r="AX33" i="61" s="1"/>
  <c r="AW29" i="61"/>
  <c r="AX29" i="61" s="1"/>
  <c r="AW26" i="61"/>
  <c r="AX26" i="61" s="1"/>
  <c r="AW24" i="61"/>
  <c r="AX24" i="61" s="1"/>
  <c r="AW16" i="61"/>
  <c r="AX16" i="61" s="1"/>
  <c r="AW59" i="61"/>
  <c r="AX59" i="61" s="1"/>
  <c r="AW53" i="61"/>
  <c r="AX53" i="61" s="1"/>
  <c r="AW45" i="61"/>
  <c r="AX45" i="61" s="1"/>
  <c r="AW30" i="61"/>
  <c r="AX30" i="61" s="1"/>
  <c r="AW22" i="61"/>
  <c r="AX22" i="61" s="1"/>
  <c r="AW20" i="61"/>
  <c r="AX20" i="61" s="1"/>
  <c r="AW18" i="61"/>
  <c r="AX18" i="61" s="1"/>
  <c r="AW14" i="61"/>
  <c r="AX14" i="61" s="1"/>
  <c r="BC8" i="61"/>
  <c r="AW11" i="61"/>
  <c r="AX11" i="61" s="1"/>
  <c r="AW13" i="61"/>
  <c r="AX13" i="61" s="1"/>
  <c r="AW40" i="61"/>
  <c r="AX40" i="61" s="1"/>
  <c r="AW42" i="61"/>
  <c r="AX42" i="61" s="1"/>
  <c r="AW47" i="61"/>
  <c r="AX47" i="61" s="1"/>
  <c r="AW8" i="61"/>
  <c r="AX8" i="61" s="1"/>
  <c r="AW12" i="61"/>
  <c r="AX12" i="61" s="1"/>
  <c r="AW15" i="61"/>
  <c r="AX15" i="61" s="1"/>
  <c r="AW17" i="61"/>
  <c r="AX17" i="61" s="1"/>
  <c r="AW19" i="61"/>
  <c r="AX19" i="61" s="1"/>
  <c r="AW21" i="61"/>
  <c r="AX21" i="61" s="1"/>
  <c r="AW23" i="61"/>
  <c r="AX23" i="61" s="1"/>
  <c r="AW25" i="61"/>
  <c r="AX25" i="61" s="1"/>
  <c r="AW27" i="61"/>
  <c r="AX27" i="61" s="1"/>
  <c r="AW55" i="61"/>
  <c r="AX55" i="61" s="1"/>
  <c r="AW38" i="61"/>
  <c r="AX38" i="61" s="1"/>
  <c r="AW9" i="61"/>
  <c r="AX9" i="61" s="1"/>
  <c r="L14" i="61"/>
  <c r="M10" i="61" s="1"/>
  <c r="AW32" i="61"/>
  <c r="AX32" i="61" s="1"/>
  <c r="AW36" i="61"/>
  <c r="AX36" i="61" s="1"/>
  <c r="AW41" i="61"/>
  <c r="AX41" i="61" s="1"/>
  <c r="AW28" i="61"/>
  <c r="AX28" i="61" s="1"/>
  <c r="AW37" i="61"/>
  <c r="AX37" i="61" s="1"/>
  <c r="AW44" i="61"/>
  <c r="AX44" i="61" s="1"/>
  <c r="AW51" i="61"/>
  <c r="AX51" i="61" s="1"/>
  <c r="AW58" i="61"/>
  <c r="AX58" i="61" s="1"/>
  <c r="AW63" i="61"/>
  <c r="AX63" i="61" s="1"/>
  <c r="AW48" i="61"/>
  <c r="AX48" i="61" s="1"/>
  <c r="AW52" i="61"/>
  <c r="AX52" i="61" s="1"/>
  <c r="AW56" i="61"/>
  <c r="AX56" i="61" s="1"/>
  <c r="AW61" i="61"/>
  <c r="AX61" i="61" s="1"/>
  <c r="AW62" i="61"/>
  <c r="AX62" i="61" s="1"/>
  <c r="C68" i="60"/>
  <c r="B68" i="60" s="1"/>
  <c r="AH67" i="60"/>
  <c r="AG67" i="60"/>
  <c r="AF67" i="60"/>
  <c r="AH66" i="60"/>
  <c r="AG66" i="60"/>
  <c r="AF66" i="60"/>
  <c r="AH65" i="60"/>
  <c r="AG65" i="60"/>
  <c r="AF65" i="60"/>
  <c r="AH64" i="60"/>
  <c r="AG64" i="60"/>
  <c r="AF64" i="60"/>
  <c r="AV63" i="60"/>
  <c r="AH63" i="60"/>
  <c r="AG63" i="60"/>
  <c r="AF63" i="60"/>
  <c r="AV62" i="60"/>
  <c r="AH62" i="60"/>
  <c r="AG62" i="60"/>
  <c r="AF62" i="60"/>
  <c r="AV61" i="60"/>
  <c r="AV60" i="60"/>
  <c r="AH60" i="60"/>
  <c r="AG60" i="60"/>
  <c r="AF60" i="60"/>
  <c r="AF61" i="60" s="1"/>
  <c r="G60" i="60"/>
  <c r="E60" i="60" s="1"/>
  <c r="AV59" i="60"/>
  <c r="AH59" i="60"/>
  <c r="AG59" i="60"/>
  <c r="AF59" i="60"/>
  <c r="G59" i="60"/>
  <c r="E59" i="60" s="1"/>
  <c r="AV58" i="60"/>
  <c r="AH58" i="60"/>
  <c r="AG58" i="60"/>
  <c r="AF58" i="60"/>
  <c r="G58" i="60"/>
  <c r="AV57" i="60"/>
  <c r="AV56" i="60"/>
  <c r="AV55" i="60"/>
  <c r="AV54" i="60"/>
  <c r="AV53" i="60"/>
  <c r="AV52" i="60"/>
  <c r="AV51" i="60"/>
  <c r="AV50" i="60"/>
  <c r="AV49" i="60"/>
  <c r="AV48" i="60"/>
  <c r="AV47" i="60"/>
  <c r="AV46" i="60"/>
  <c r="AV45" i="60"/>
  <c r="AV44" i="60"/>
  <c r="AV43" i="60"/>
  <c r="AV42" i="60"/>
  <c r="AV41" i="60"/>
  <c r="AV40" i="60"/>
  <c r="AV39" i="60"/>
  <c r="AV38" i="60"/>
  <c r="AV37" i="60"/>
  <c r="AV36" i="60"/>
  <c r="AV35" i="60"/>
  <c r="AV34" i="60"/>
  <c r="AV33" i="60"/>
  <c r="AV32" i="60"/>
  <c r="AV31" i="60"/>
  <c r="AV30" i="60"/>
  <c r="AV29" i="60"/>
  <c r="AV28" i="60"/>
  <c r="AV27" i="60"/>
  <c r="AV26" i="60"/>
  <c r="AV25" i="60"/>
  <c r="AV24" i="60"/>
  <c r="AV23" i="60"/>
  <c r="AV22" i="60"/>
  <c r="AV21" i="60"/>
  <c r="AV20" i="60"/>
  <c r="AV19" i="60"/>
  <c r="AV18" i="60"/>
  <c r="AV17" i="60"/>
  <c r="AV16" i="60"/>
  <c r="L16" i="60" a="1"/>
  <c r="L16" i="60" s="1"/>
  <c r="AV15" i="60"/>
  <c r="AV14" i="60"/>
  <c r="AV13" i="60"/>
  <c r="L13" i="60"/>
  <c r="AV12" i="60"/>
  <c r="L12" i="60"/>
  <c r="AV11" i="60"/>
  <c r="L11" i="60"/>
  <c r="AV10" i="60"/>
  <c r="L10" i="60"/>
  <c r="AV9" i="60"/>
  <c r="L9" i="60"/>
  <c r="AV8" i="60"/>
  <c r="L8" i="60"/>
  <c r="BC7" i="60"/>
  <c r="BC8" i="60" s="1"/>
  <c r="BC9" i="60" s="1"/>
  <c r="AV7" i="60"/>
  <c r="AF7" i="60"/>
  <c r="AF8" i="60" s="1"/>
  <c r="AF9" i="60" s="1"/>
  <c r="AF10" i="60" s="1"/>
  <c r="AF11" i="60" s="1"/>
  <c r="AF12" i="60" s="1"/>
  <c r="AF13" i="60" s="1"/>
  <c r="AF14" i="60" s="1"/>
  <c r="AF15" i="60" s="1"/>
  <c r="AF16" i="60" s="1"/>
  <c r="AF17" i="60" s="1"/>
  <c r="AF18" i="60" s="1"/>
  <c r="AF19" i="60" s="1"/>
  <c r="AF20" i="60" s="1"/>
  <c r="AF21" i="60" s="1"/>
  <c r="AF22" i="60" s="1"/>
  <c r="AF23" i="60" s="1"/>
  <c r="AF24" i="60" s="1"/>
  <c r="AF25" i="60" s="1"/>
  <c r="AF26" i="60" s="1"/>
  <c r="AF27" i="60" s="1"/>
  <c r="AF28" i="60" s="1"/>
  <c r="AF29" i="60" s="1"/>
  <c r="AF30" i="60" s="1"/>
  <c r="AF31" i="60" s="1"/>
  <c r="AF32" i="60" s="1"/>
  <c r="AF33" i="60" s="1"/>
  <c r="AF34" i="60" s="1"/>
  <c r="AF35" i="60" s="1"/>
  <c r="AF36" i="60" s="1"/>
  <c r="AF37" i="60" s="1"/>
  <c r="AF38" i="60" s="1"/>
  <c r="AF39" i="60" s="1"/>
  <c r="AF40" i="60" s="1"/>
  <c r="AF41" i="60" s="1"/>
  <c r="AF42" i="60" s="1"/>
  <c r="AF43" i="60" s="1"/>
  <c r="AF44" i="60" s="1"/>
  <c r="AF45" i="60" s="1"/>
  <c r="AF46" i="60" s="1"/>
  <c r="AF47" i="60" s="1"/>
  <c r="AF48" i="60" s="1"/>
  <c r="AF49" i="60" s="1"/>
  <c r="AF50" i="60" s="1"/>
  <c r="AF51" i="60" s="1"/>
  <c r="AF52" i="60" s="1"/>
  <c r="AF53" i="60" s="1"/>
  <c r="AF54" i="60" s="1"/>
  <c r="AF55" i="60" s="1"/>
  <c r="AF56" i="60" s="1"/>
  <c r="AF57" i="60" s="1"/>
  <c r="AL4" i="60"/>
  <c r="AK4" i="60"/>
  <c r="AK2" i="60" s="1"/>
  <c r="AJ4" i="60"/>
  <c r="AJ2" i="60" s="1"/>
  <c r="G3" i="60"/>
  <c r="AL2" i="60"/>
  <c r="E2" i="60"/>
  <c r="E3" i="60" s="1"/>
  <c r="A1" i="60"/>
  <c r="G56" i="61"/>
  <c r="P8" i="70" l="1"/>
  <c r="AA10" i="69"/>
  <c r="AA8" i="69"/>
  <c r="AA13" i="69"/>
  <c r="R14" i="69"/>
  <c r="S12" i="69" s="1"/>
  <c r="AA12" i="68"/>
  <c r="O14" i="69"/>
  <c r="P10" i="69" s="1"/>
  <c r="S10" i="69"/>
  <c r="U5" i="70"/>
  <c r="V14" i="70"/>
  <c r="AA10" i="68"/>
  <c r="P10" i="70"/>
  <c r="O5" i="70"/>
  <c r="P14" i="70"/>
  <c r="P9" i="70"/>
  <c r="AA9" i="69"/>
  <c r="U14" i="69"/>
  <c r="V14" i="69" s="1"/>
  <c r="S13" i="68"/>
  <c r="S11" i="68"/>
  <c r="S10" i="68"/>
  <c r="R5" i="68"/>
  <c r="S12" i="68"/>
  <c r="AA14" i="68"/>
  <c r="S9" i="68"/>
  <c r="S14" i="68"/>
  <c r="P12" i="69"/>
  <c r="S14" i="69"/>
  <c r="P9" i="69"/>
  <c r="S8" i="69"/>
  <c r="S9" i="69"/>
  <c r="P8" i="69"/>
  <c r="R5" i="69"/>
  <c r="S11" i="69"/>
  <c r="BH41" i="85"/>
  <c r="BG41" i="85"/>
  <c r="BF41" i="85"/>
  <c r="BI41" i="85"/>
  <c r="BC43" i="85"/>
  <c r="BD42" i="85"/>
  <c r="BC42" i="84"/>
  <c r="BD41" i="84"/>
  <c r="BF40" i="84"/>
  <c r="BI40" i="84"/>
  <c r="BH40" i="84"/>
  <c r="BG40" i="84"/>
  <c r="BH37" i="83"/>
  <c r="BI37" i="83"/>
  <c r="BG37" i="83"/>
  <c r="BF37" i="83"/>
  <c r="BC39" i="83"/>
  <c r="BD38" i="83"/>
  <c r="AA14" i="69"/>
  <c r="P14" i="69"/>
  <c r="S13" i="69"/>
  <c r="O5" i="69"/>
  <c r="P11" i="69"/>
  <c r="P14" i="68"/>
  <c r="P12" i="68"/>
  <c r="P8" i="68"/>
  <c r="O5" i="68"/>
  <c r="P9" i="68"/>
  <c r="P10" i="68"/>
  <c r="V14" i="68"/>
  <c r="BG31" i="81"/>
  <c r="BF31" i="81"/>
  <c r="BI31" i="81"/>
  <c r="BH31" i="81"/>
  <c r="BC33" i="81"/>
  <c r="BD32" i="81"/>
  <c r="BG30" i="80"/>
  <c r="BF30" i="80"/>
  <c r="BI30" i="80"/>
  <c r="BH30" i="80"/>
  <c r="BC32" i="80"/>
  <c r="BD31" i="80"/>
  <c r="BC31" i="78"/>
  <c r="BD30" i="78"/>
  <c r="BF29" i="78"/>
  <c r="BI29" i="78"/>
  <c r="BH29" i="78"/>
  <c r="BG29" i="78"/>
  <c r="BC31" i="79"/>
  <c r="BD30" i="79"/>
  <c r="BF29" i="79"/>
  <c r="BI29" i="79"/>
  <c r="BH29" i="79"/>
  <c r="BG29" i="79"/>
  <c r="BC28" i="76"/>
  <c r="BD27" i="76"/>
  <c r="BI26" i="76"/>
  <c r="BF26" i="76"/>
  <c r="BH26" i="76"/>
  <c r="BG26" i="76"/>
  <c r="BH25" i="75"/>
  <c r="BG25" i="75"/>
  <c r="BF25" i="75"/>
  <c r="BI25" i="75"/>
  <c r="BD26" i="75"/>
  <c r="BC27" i="75"/>
  <c r="BH23" i="74"/>
  <c r="BG23" i="74"/>
  <c r="BF23" i="74"/>
  <c r="BI23" i="74"/>
  <c r="BD24" i="74"/>
  <c r="BC25" i="74"/>
  <c r="BD22" i="73"/>
  <c r="BC23" i="73"/>
  <c r="BI21" i="73"/>
  <c r="BH21" i="73"/>
  <c r="BG21" i="73"/>
  <c r="BF21" i="73"/>
  <c r="BI63" i="5"/>
  <c r="BC21" i="71"/>
  <c r="BD20" i="71"/>
  <c r="BF19" i="71"/>
  <c r="BH19" i="71"/>
  <c r="BG19" i="71"/>
  <c r="BI19" i="71"/>
  <c r="BD18" i="70"/>
  <c r="BC19" i="70"/>
  <c r="BI17" i="70"/>
  <c r="BH17" i="70"/>
  <c r="BF17" i="70"/>
  <c r="BG17" i="70"/>
  <c r="BC17" i="68"/>
  <c r="BD16" i="68"/>
  <c r="BI15" i="68"/>
  <c r="BG15" i="68"/>
  <c r="BF15" i="68"/>
  <c r="BH15" i="68"/>
  <c r="Q11" i="10"/>
  <c r="BD18" i="66"/>
  <c r="BC19" i="66"/>
  <c r="BH17" i="66"/>
  <c r="BF17" i="66"/>
  <c r="BI17" i="66"/>
  <c r="BG17" i="66"/>
  <c r="BD20" i="65"/>
  <c r="BC21" i="65"/>
  <c r="BH19" i="65"/>
  <c r="BI19" i="65"/>
  <c r="BG19" i="65"/>
  <c r="BF19" i="65"/>
  <c r="BC15" i="64"/>
  <c r="BD14" i="64"/>
  <c r="BH13" i="64"/>
  <c r="BI13" i="64"/>
  <c r="BG13" i="64"/>
  <c r="BF13" i="64"/>
  <c r="BD17" i="63"/>
  <c r="BC18" i="63"/>
  <c r="BI16" i="63"/>
  <c r="BG16" i="63"/>
  <c r="BF16" i="63"/>
  <c r="BH16" i="63"/>
  <c r="M8" i="61"/>
  <c r="M13" i="61"/>
  <c r="AY20" i="61"/>
  <c r="Y14" i="61"/>
  <c r="M9" i="61"/>
  <c r="M12" i="61"/>
  <c r="C77" i="61"/>
  <c r="AY24" i="61"/>
  <c r="AY49" i="61"/>
  <c r="AY40" i="61"/>
  <c r="AY62" i="61"/>
  <c r="AY13" i="61"/>
  <c r="AY52" i="61"/>
  <c r="AY44" i="61"/>
  <c r="AY16" i="61"/>
  <c r="AY53" i="61"/>
  <c r="AY63" i="61"/>
  <c r="AY36" i="61"/>
  <c r="AY15" i="61"/>
  <c r="AY11" i="61"/>
  <c r="AY42" i="61"/>
  <c r="AY34" i="61"/>
  <c r="AY30" i="61"/>
  <c r="AY56" i="61"/>
  <c r="AY48" i="61"/>
  <c r="AY58" i="61"/>
  <c r="AY28" i="61"/>
  <c r="AY32" i="61"/>
  <c r="AY38" i="61"/>
  <c r="AY60" i="61"/>
  <c r="AY29" i="61"/>
  <c r="M14" i="61"/>
  <c r="L5" i="61"/>
  <c r="AY9" i="61"/>
  <c r="AY27" i="61"/>
  <c r="AY19" i="61"/>
  <c r="AY12" i="61"/>
  <c r="AY8" i="61"/>
  <c r="M11" i="61"/>
  <c r="AY14" i="61"/>
  <c r="AY35" i="61"/>
  <c r="AY31" i="61"/>
  <c r="AY54" i="61"/>
  <c r="AY45" i="61"/>
  <c r="AY33" i="61"/>
  <c r="AY23" i="61"/>
  <c r="AY7" i="61"/>
  <c r="AY46" i="61"/>
  <c r="AY10" i="61"/>
  <c r="AY61" i="61"/>
  <c r="AY21" i="61"/>
  <c r="AY22" i="61"/>
  <c r="AY26" i="61"/>
  <c r="AY50" i="61"/>
  <c r="AY59" i="61"/>
  <c r="AY51" i="61"/>
  <c r="AY37" i="61"/>
  <c r="AY41" i="61"/>
  <c r="AY55" i="61"/>
  <c r="AY25" i="61"/>
  <c r="AY17" i="61"/>
  <c r="AY47" i="61"/>
  <c r="BC9" i="61"/>
  <c r="AY18" i="61"/>
  <c r="AY43" i="61"/>
  <c r="AY39" i="61"/>
  <c r="AY57" i="61"/>
  <c r="AW8" i="60"/>
  <c r="BC10" i="60"/>
  <c r="AW62" i="60"/>
  <c r="AX62" i="60" s="1"/>
  <c r="AW43" i="60"/>
  <c r="AX43" i="60" s="1"/>
  <c r="AW51" i="60"/>
  <c r="AX51" i="60" s="1"/>
  <c r="AW42" i="60"/>
  <c r="AX42" i="60" s="1"/>
  <c r="AW41" i="60"/>
  <c r="AX41" i="60" s="1"/>
  <c r="AW38" i="60"/>
  <c r="AX38" i="60" s="1"/>
  <c r="AW33" i="60"/>
  <c r="AX33" i="60" s="1"/>
  <c r="AW29" i="60"/>
  <c r="AX29" i="60" s="1"/>
  <c r="AW59" i="60"/>
  <c r="AX59" i="60" s="1"/>
  <c r="AW39" i="60"/>
  <c r="AX39" i="60" s="1"/>
  <c r="AW32" i="60"/>
  <c r="AX32" i="60" s="1"/>
  <c r="AW25" i="60"/>
  <c r="AX25" i="60" s="1"/>
  <c r="AW17" i="60"/>
  <c r="AX17" i="60" s="1"/>
  <c r="AW58" i="60"/>
  <c r="AX58" i="60" s="1"/>
  <c r="AW21" i="60"/>
  <c r="AX21" i="60" s="1"/>
  <c r="AW55" i="60"/>
  <c r="AX55" i="60" s="1"/>
  <c r="AW10" i="60"/>
  <c r="AX10" i="60" s="1"/>
  <c r="AW13" i="60"/>
  <c r="AX13" i="60" s="1"/>
  <c r="AW31" i="60"/>
  <c r="AX31" i="60" s="1"/>
  <c r="AW57" i="60"/>
  <c r="AX57" i="60" s="1"/>
  <c r="AW7" i="60"/>
  <c r="AX7" i="60" s="1"/>
  <c r="L14" i="60"/>
  <c r="M9" i="60" s="1"/>
  <c r="AX8" i="60"/>
  <c r="AW11" i="60"/>
  <c r="AX11" i="60" s="1"/>
  <c r="AW15" i="60"/>
  <c r="AX15" i="60" s="1"/>
  <c r="AW47" i="60"/>
  <c r="AX47" i="60" s="1"/>
  <c r="AW12" i="60"/>
  <c r="AX12" i="60" s="1"/>
  <c r="AW14" i="60"/>
  <c r="AW35" i="60"/>
  <c r="AX35" i="60" s="1"/>
  <c r="AW37" i="60"/>
  <c r="AX37" i="60" s="1"/>
  <c r="AW9" i="60"/>
  <c r="AX9" i="60" s="1"/>
  <c r="AX14" i="60"/>
  <c r="AW16" i="60"/>
  <c r="AX16" i="60" s="1"/>
  <c r="AW19" i="60"/>
  <c r="AX19" i="60" s="1"/>
  <c r="AW20" i="60"/>
  <c r="AX20" i="60" s="1"/>
  <c r="AW23" i="60"/>
  <c r="AX23" i="60" s="1"/>
  <c r="AW24" i="60"/>
  <c r="AX24" i="60" s="1"/>
  <c r="AW27" i="60"/>
  <c r="AX27" i="60" s="1"/>
  <c r="AW28" i="60"/>
  <c r="AX28" i="60" s="1"/>
  <c r="AW40" i="60"/>
  <c r="AX40" i="60" s="1"/>
  <c r="AW49" i="60"/>
  <c r="AX49" i="60" s="1"/>
  <c r="AW18" i="60"/>
  <c r="AX18" i="60" s="1"/>
  <c r="AW26" i="60"/>
  <c r="AX26" i="60" s="1"/>
  <c r="AW22" i="60"/>
  <c r="AX22" i="60" s="1"/>
  <c r="AW30" i="60"/>
  <c r="AX30" i="60" s="1"/>
  <c r="AW34" i="60"/>
  <c r="AX34" i="60" s="1"/>
  <c r="AW50" i="60"/>
  <c r="AX50" i="60" s="1"/>
  <c r="AW63" i="60"/>
  <c r="AX63" i="60" s="1"/>
  <c r="AW36" i="60"/>
  <c r="AX36" i="60" s="1"/>
  <c r="AW45" i="60"/>
  <c r="AX45" i="60" s="1"/>
  <c r="AW53" i="60"/>
  <c r="AX53" i="60" s="1"/>
  <c r="AW44" i="60"/>
  <c r="AX44" i="60" s="1"/>
  <c r="AW46" i="60"/>
  <c r="AX46" i="60" s="1"/>
  <c r="AW54" i="60"/>
  <c r="AX54" i="60" s="1"/>
  <c r="AW60" i="60"/>
  <c r="AX60" i="60" s="1"/>
  <c r="AW48" i="60"/>
  <c r="AX48" i="60" s="1"/>
  <c r="AW52" i="60"/>
  <c r="AX52" i="60" s="1"/>
  <c r="AW56" i="60"/>
  <c r="AX56" i="60" s="1"/>
  <c r="AW61" i="60"/>
  <c r="AX61" i="60" s="1"/>
  <c r="C68" i="58"/>
  <c r="B68" i="58" s="1"/>
  <c r="AH67" i="58"/>
  <c r="AG67" i="58"/>
  <c r="AF67" i="58"/>
  <c r="AH66" i="58"/>
  <c r="AG66" i="58"/>
  <c r="AF66" i="58"/>
  <c r="AH65" i="58"/>
  <c r="AG65" i="58"/>
  <c r="AF65" i="58"/>
  <c r="AH64" i="58"/>
  <c r="AG64" i="58"/>
  <c r="AF64" i="58"/>
  <c r="AV63" i="58"/>
  <c r="AH63" i="58"/>
  <c r="AG63" i="58"/>
  <c r="AF63" i="58"/>
  <c r="AV62" i="58"/>
  <c r="AH62" i="58"/>
  <c r="AG62" i="58"/>
  <c r="AF62" i="58"/>
  <c r="AV61" i="58"/>
  <c r="AV60" i="58"/>
  <c r="AH60" i="58"/>
  <c r="AG60" i="58"/>
  <c r="AF60" i="58"/>
  <c r="AF61" i="58" s="1"/>
  <c r="G60" i="58"/>
  <c r="E60" i="58" s="1"/>
  <c r="AV59" i="58"/>
  <c r="AH59" i="58"/>
  <c r="AG59" i="58"/>
  <c r="AF59" i="58"/>
  <c r="G59" i="58"/>
  <c r="E59" i="58" s="1"/>
  <c r="AV58" i="58"/>
  <c r="AH58" i="58"/>
  <c r="AG58" i="58"/>
  <c r="AF58" i="58"/>
  <c r="G58" i="58"/>
  <c r="E58" i="58" s="1"/>
  <c r="AV57" i="58"/>
  <c r="AV56" i="58"/>
  <c r="AV55" i="58"/>
  <c r="AV54" i="58"/>
  <c r="AV53" i="58"/>
  <c r="AV52" i="58"/>
  <c r="AV51" i="58"/>
  <c r="AV50" i="58"/>
  <c r="AV49" i="58"/>
  <c r="AV48" i="58"/>
  <c r="AV47" i="58"/>
  <c r="AV46" i="58"/>
  <c r="AV45" i="58"/>
  <c r="AV44" i="58"/>
  <c r="AV43" i="58"/>
  <c r="AV42" i="58"/>
  <c r="AV41" i="58"/>
  <c r="AV40" i="58"/>
  <c r="AV39" i="58"/>
  <c r="AV38" i="58"/>
  <c r="AV37" i="58"/>
  <c r="AV36" i="58"/>
  <c r="AV35" i="58"/>
  <c r="AV34" i="58"/>
  <c r="AV33" i="58"/>
  <c r="AV32" i="58"/>
  <c r="AV31" i="58"/>
  <c r="AV30" i="58"/>
  <c r="AV29" i="58"/>
  <c r="AV28" i="58"/>
  <c r="AV27" i="58"/>
  <c r="AV26" i="58"/>
  <c r="AV25" i="58"/>
  <c r="AV24" i="58"/>
  <c r="AV23" i="58"/>
  <c r="AV22" i="58"/>
  <c r="AV21" i="58"/>
  <c r="AV20" i="58"/>
  <c r="AV19" i="58"/>
  <c r="AV18" i="58"/>
  <c r="AV17" i="58"/>
  <c r="AV16" i="58"/>
  <c r="L16" i="58" a="1"/>
  <c r="L16" i="58" s="1"/>
  <c r="AV15" i="58"/>
  <c r="AV14" i="58"/>
  <c r="AV13" i="58"/>
  <c r="L13" i="58"/>
  <c r="AV12" i="58"/>
  <c r="L12" i="58"/>
  <c r="AV11" i="58"/>
  <c r="L11" i="58"/>
  <c r="AV10" i="58"/>
  <c r="L10" i="58"/>
  <c r="AV9" i="58"/>
  <c r="L9" i="58"/>
  <c r="AV8" i="58"/>
  <c r="L8" i="58"/>
  <c r="BC7" i="58"/>
  <c r="BC8" i="58" s="1"/>
  <c r="AV7" i="58"/>
  <c r="AF7" i="58"/>
  <c r="AF8" i="58" s="1"/>
  <c r="AF9" i="58" s="1"/>
  <c r="AF10" i="58" s="1"/>
  <c r="AF11" i="58" s="1"/>
  <c r="AF12" i="58" s="1"/>
  <c r="AF13" i="58" s="1"/>
  <c r="AF14" i="58" s="1"/>
  <c r="AF15" i="58" s="1"/>
  <c r="AF16" i="58" s="1"/>
  <c r="AF17" i="58" s="1"/>
  <c r="AF18" i="58" s="1"/>
  <c r="AF19" i="58" s="1"/>
  <c r="AF20" i="58" s="1"/>
  <c r="AF21" i="58" s="1"/>
  <c r="AF22" i="58" s="1"/>
  <c r="AF23" i="58" s="1"/>
  <c r="AF24" i="58" s="1"/>
  <c r="AF25" i="58" s="1"/>
  <c r="AF26" i="58" s="1"/>
  <c r="AF27" i="58" s="1"/>
  <c r="AF28" i="58" s="1"/>
  <c r="AF29" i="58" s="1"/>
  <c r="AF30" i="58" s="1"/>
  <c r="AF31" i="58" s="1"/>
  <c r="AF32" i="58" s="1"/>
  <c r="AF33" i="58" s="1"/>
  <c r="AF34" i="58" s="1"/>
  <c r="AF35" i="58" s="1"/>
  <c r="AF36" i="58" s="1"/>
  <c r="AF37" i="58" s="1"/>
  <c r="AF38" i="58" s="1"/>
  <c r="AF39" i="58" s="1"/>
  <c r="AF40" i="58" s="1"/>
  <c r="AF41" i="58" s="1"/>
  <c r="AF42" i="58" s="1"/>
  <c r="AF43" i="58" s="1"/>
  <c r="AF44" i="58" s="1"/>
  <c r="AF45" i="58" s="1"/>
  <c r="AF46" i="58" s="1"/>
  <c r="AF47" i="58" s="1"/>
  <c r="AF48" i="58" s="1"/>
  <c r="AF49" i="58" s="1"/>
  <c r="AF50" i="58" s="1"/>
  <c r="AF51" i="58" s="1"/>
  <c r="AF52" i="58" s="1"/>
  <c r="AF53" i="58" s="1"/>
  <c r="AF54" i="58" s="1"/>
  <c r="AF55" i="58" s="1"/>
  <c r="AF56" i="58" s="1"/>
  <c r="AF57" i="58" s="1"/>
  <c r="AL4" i="58"/>
  <c r="AK4" i="58"/>
  <c r="AK2" i="58" s="1"/>
  <c r="AJ4" i="58"/>
  <c r="AJ2" i="58" s="1"/>
  <c r="G3" i="58"/>
  <c r="AL2" i="58"/>
  <c r="E2" i="58"/>
  <c r="E3" i="58" s="1"/>
  <c r="A1" i="58"/>
  <c r="G57" i="60"/>
  <c r="U5" i="69" l="1"/>
  <c r="BF42" i="85"/>
  <c r="BI42" i="85"/>
  <c r="BH42" i="85"/>
  <c r="BG42" i="85"/>
  <c r="BC44" i="85"/>
  <c r="BD43" i="85"/>
  <c r="BG41" i="84"/>
  <c r="BF41" i="84"/>
  <c r="BI41" i="84"/>
  <c r="BH41" i="84"/>
  <c r="BC43" i="84"/>
  <c r="BD42" i="84"/>
  <c r="BG38" i="83"/>
  <c r="BH38" i="83"/>
  <c r="BI38" i="83"/>
  <c r="BF38" i="83"/>
  <c r="BC40" i="83"/>
  <c r="BD39" i="83"/>
  <c r="BH32" i="81"/>
  <c r="BG32" i="81"/>
  <c r="BI32" i="81"/>
  <c r="BF32" i="81"/>
  <c r="BD33" i="81"/>
  <c r="BC34" i="81"/>
  <c r="BH31" i="80"/>
  <c r="BG31" i="80"/>
  <c r="BI31" i="80"/>
  <c r="BF31" i="80"/>
  <c r="BD32" i="80"/>
  <c r="BC33" i="80"/>
  <c r="BG30" i="78"/>
  <c r="BF30" i="78"/>
  <c r="BI30" i="78"/>
  <c r="BH30" i="78"/>
  <c r="BC32" i="78"/>
  <c r="BD31" i="78"/>
  <c r="BG30" i="79"/>
  <c r="BF30" i="79"/>
  <c r="BI30" i="79"/>
  <c r="BH30" i="79"/>
  <c r="BC32" i="79"/>
  <c r="BD31" i="79"/>
  <c r="BF27" i="76"/>
  <c r="BH27" i="76"/>
  <c r="BG27" i="76"/>
  <c r="BI27" i="76"/>
  <c r="BC29" i="76"/>
  <c r="BD28" i="76"/>
  <c r="BD27" i="75"/>
  <c r="BC28" i="75"/>
  <c r="BI26" i="75"/>
  <c r="BH26" i="75"/>
  <c r="BG26" i="75"/>
  <c r="BF26" i="75"/>
  <c r="BD25" i="74"/>
  <c r="BC26" i="74"/>
  <c r="BI24" i="74"/>
  <c r="BH24" i="74"/>
  <c r="BG24" i="74"/>
  <c r="BF24" i="74"/>
  <c r="BC24" i="73"/>
  <c r="BD23" i="73"/>
  <c r="BF22" i="73"/>
  <c r="BI22" i="73"/>
  <c r="BH22" i="73"/>
  <c r="BG22" i="73"/>
  <c r="BG20" i="71"/>
  <c r="BI20" i="71"/>
  <c r="BH20" i="71"/>
  <c r="BF20" i="71"/>
  <c r="BC22" i="71"/>
  <c r="BD21" i="71"/>
  <c r="BC20" i="70"/>
  <c r="BD19" i="70"/>
  <c r="BF18" i="70"/>
  <c r="BI18" i="70"/>
  <c r="BH18" i="70"/>
  <c r="BG18" i="70"/>
  <c r="BC19" i="69"/>
  <c r="BD18" i="69"/>
  <c r="BI17" i="69"/>
  <c r="BG17" i="69"/>
  <c r="BH17" i="69"/>
  <c r="BF17" i="69"/>
  <c r="BC18" i="68"/>
  <c r="BD17" i="68"/>
  <c r="BF16" i="68"/>
  <c r="BI16" i="68"/>
  <c r="BG16" i="68"/>
  <c r="BH16" i="68"/>
  <c r="Q14" i="10"/>
  <c r="Q13" i="10" s="1"/>
  <c r="BD19" i="66"/>
  <c r="BC20" i="66"/>
  <c r="BI18" i="66"/>
  <c r="BG18" i="66"/>
  <c r="BF18" i="66"/>
  <c r="BH18" i="66"/>
  <c r="BC22" i="65"/>
  <c r="BD21" i="65"/>
  <c r="BI20" i="65"/>
  <c r="BF20" i="65"/>
  <c r="BH20" i="65"/>
  <c r="BG20" i="65"/>
  <c r="BG14" i="64"/>
  <c r="BF14" i="64"/>
  <c r="BH14" i="64"/>
  <c r="BI14" i="64"/>
  <c r="BD15" i="64"/>
  <c r="BC16" i="64"/>
  <c r="BF17" i="63"/>
  <c r="BH17" i="63"/>
  <c r="BI17" i="63"/>
  <c r="BG17" i="63"/>
  <c r="BC19" i="63"/>
  <c r="BD18" i="63"/>
  <c r="BD8" i="61"/>
  <c r="BF8" i="61" s="1"/>
  <c r="AG56" i="61"/>
  <c r="AH56" i="61"/>
  <c r="BD7" i="61"/>
  <c r="BD9" i="61"/>
  <c r="BC10" i="61"/>
  <c r="C77" i="60"/>
  <c r="AY50" i="60"/>
  <c r="AY11" i="60"/>
  <c r="AY61" i="60"/>
  <c r="AY45" i="60"/>
  <c r="AY12" i="60"/>
  <c r="AY44" i="60"/>
  <c r="AY19" i="60"/>
  <c r="AY41" i="60"/>
  <c r="AY62" i="60"/>
  <c r="AY54" i="60"/>
  <c r="AY63" i="60"/>
  <c r="AY30" i="60"/>
  <c r="AY49" i="60"/>
  <c r="AY16" i="60"/>
  <c r="AY57" i="60"/>
  <c r="AY22" i="60"/>
  <c r="AY23" i="60"/>
  <c r="AY28" i="60"/>
  <c r="AY13" i="60"/>
  <c r="AY35" i="60"/>
  <c r="AY31" i="60"/>
  <c r="AY59" i="60"/>
  <c r="AY52" i="60"/>
  <c r="AY27" i="60"/>
  <c r="AY10" i="60"/>
  <c r="AY24" i="60"/>
  <c r="AY25" i="60"/>
  <c r="AY29" i="60"/>
  <c r="AY42" i="60"/>
  <c r="AY9" i="60"/>
  <c r="M11" i="60"/>
  <c r="AY58" i="60"/>
  <c r="AY48" i="60"/>
  <c r="AY40" i="60"/>
  <c r="AY26" i="60"/>
  <c r="AY21" i="60"/>
  <c r="AY32" i="60"/>
  <c r="AY33" i="60"/>
  <c r="AY51" i="60"/>
  <c r="AY56" i="60"/>
  <c r="AY37" i="60"/>
  <c r="AY20" i="60"/>
  <c r="L5" i="60"/>
  <c r="M12" i="60"/>
  <c r="M10" i="60"/>
  <c r="M14" i="60"/>
  <c r="M8" i="60"/>
  <c r="AY55" i="60"/>
  <c r="AY17" i="60"/>
  <c r="M13" i="60"/>
  <c r="AY47" i="60"/>
  <c r="Y14" i="60"/>
  <c r="AY7" i="60"/>
  <c r="AY60" i="60"/>
  <c r="AY46" i="60"/>
  <c r="AY53" i="60"/>
  <c r="AY36" i="60"/>
  <c r="AY34" i="60"/>
  <c r="AY18" i="60"/>
  <c r="AY14" i="60"/>
  <c r="AY8" i="60"/>
  <c r="AY15" i="60"/>
  <c r="AY39" i="60"/>
  <c r="AY38" i="60"/>
  <c r="AY43" i="60"/>
  <c r="BC11" i="60"/>
  <c r="AW27" i="58"/>
  <c r="AX27" i="58" s="1"/>
  <c r="AW35" i="58"/>
  <c r="AX35" i="58" s="1"/>
  <c r="L14" i="58"/>
  <c r="M12" i="58" s="1"/>
  <c r="AW60" i="58"/>
  <c r="AX60" i="58" s="1"/>
  <c r="AW31" i="58"/>
  <c r="AX31" i="58" s="1"/>
  <c r="AW13" i="58"/>
  <c r="AX13" i="58" s="1"/>
  <c r="AW19" i="58"/>
  <c r="AX19" i="58" s="1"/>
  <c r="AW36" i="58"/>
  <c r="AX36" i="58" s="1"/>
  <c r="AW62" i="58"/>
  <c r="AX62" i="58" s="1"/>
  <c r="AW58" i="58"/>
  <c r="AX58" i="58" s="1"/>
  <c r="AW54" i="58"/>
  <c r="AX54" i="58" s="1"/>
  <c r="AW50" i="58"/>
  <c r="AX50" i="58" s="1"/>
  <c r="AW46" i="58"/>
  <c r="AX46" i="58" s="1"/>
  <c r="AW61" i="58"/>
  <c r="AX61" i="58" s="1"/>
  <c r="AW63" i="58"/>
  <c r="AX63" i="58" s="1"/>
  <c r="AW57" i="58"/>
  <c r="AX57" i="58" s="1"/>
  <c r="AW49" i="58"/>
  <c r="AX49" i="58" s="1"/>
  <c r="AW45" i="58"/>
  <c r="AX45" i="58" s="1"/>
  <c r="AW33" i="58"/>
  <c r="AX33" i="58" s="1"/>
  <c r="AW29" i="58"/>
  <c r="AX29" i="58" s="1"/>
  <c r="AW25" i="58"/>
  <c r="AX25" i="58" s="1"/>
  <c r="AW21" i="58"/>
  <c r="AX21" i="58" s="1"/>
  <c r="AW17" i="58"/>
  <c r="AX17" i="58" s="1"/>
  <c r="AW53" i="58"/>
  <c r="AX53" i="58" s="1"/>
  <c r="AW40" i="58"/>
  <c r="AX40" i="58" s="1"/>
  <c r="AW12" i="58"/>
  <c r="AX12" i="58" s="1"/>
  <c r="AW41" i="58"/>
  <c r="AX41" i="58" s="1"/>
  <c r="AW32" i="58"/>
  <c r="AX32" i="58" s="1"/>
  <c r="AW28" i="58"/>
  <c r="AX28" i="58" s="1"/>
  <c r="AW24" i="58"/>
  <c r="AX24" i="58" s="1"/>
  <c r="AW20" i="58"/>
  <c r="AX20" i="58" s="1"/>
  <c r="AW16" i="58"/>
  <c r="AX16" i="58" s="1"/>
  <c r="AW7" i="58"/>
  <c r="AX7" i="58" s="1"/>
  <c r="AW9" i="58"/>
  <c r="AX9" i="58" s="1"/>
  <c r="AW11" i="58"/>
  <c r="AX11" i="58" s="1"/>
  <c r="AW14" i="58"/>
  <c r="AX14" i="58" s="1"/>
  <c r="AW15" i="58"/>
  <c r="AX15" i="58" s="1"/>
  <c r="AW8" i="58"/>
  <c r="AX8" i="58" s="1"/>
  <c r="BC9" i="58"/>
  <c r="AW10" i="58"/>
  <c r="AX10" i="58" s="1"/>
  <c r="AW23" i="58"/>
  <c r="AX23" i="58" s="1"/>
  <c r="AW37" i="58"/>
  <c r="AX37" i="58" s="1"/>
  <c r="AW43" i="58"/>
  <c r="AX43" i="58" s="1"/>
  <c r="AW55" i="58"/>
  <c r="AX55" i="58" s="1"/>
  <c r="AW18" i="58"/>
  <c r="AX18" i="58" s="1"/>
  <c r="AW22" i="58"/>
  <c r="AX22" i="58" s="1"/>
  <c r="AW26" i="58"/>
  <c r="AX26" i="58" s="1"/>
  <c r="AW30" i="58"/>
  <c r="AX30" i="58" s="1"/>
  <c r="AW34" i="58"/>
  <c r="AX34" i="58" s="1"/>
  <c r="AW39" i="58"/>
  <c r="AX39" i="58" s="1"/>
  <c r="AW47" i="58"/>
  <c r="AX47" i="58" s="1"/>
  <c r="AW59" i="58"/>
  <c r="AX59" i="58" s="1"/>
  <c r="AW51" i="58"/>
  <c r="AX51" i="58" s="1"/>
  <c r="AW38" i="58"/>
  <c r="AX38" i="58" s="1"/>
  <c r="AW42" i="58"/>
  <c r="AX42" i="58" s="1"/>
  <c r="AW44" i="58"/>
  <c r="AX44" i="58" s="1"/>
  <c r="AW48" i="58"/>
  <c r="AX48" i="58" s="1"/>
  <c r="AW52" i="58"/>
  <c r="AX52" i="58" s="1"/>
  <c r="AW56" i="58"/>
  <c r="AX56" i="58" s="1"/>
  <c r="BD62" i="5"/>
  <c r="BC62" i="5"/>
  <c r="BB62" i="5"/>
  <c r="BD61" i="5"/>
  <c r="BD63" i="5" s="1"/>
  <c r="BC61" i="5"/>
  <c r="BC63" i="5" s="1"/>
  <c r="BB61" i="5"/>
  <c r="BB63" i="5" s="1"/>
  <c r="BE57" i="5"/>
  <c r="BD57" i="5"/>
  <c r="BC57" i="5"/>
  <c r="BB57" i="5"/>
  <c r="BE56" i="5"/>
  <c r="BD56" i="5"/>
  <c r="BD58" i="5" s="1"/>
  <c r="BC56" i="5"/>
  <c r="BC58" i="5" s="1"/>
  <c r="BB56" i="5"/>
  <c r="BE47" i="5"/>
  <c r="BD47" i="5"/>
  <c r="BC47" i="5"/>
  <c r="BB47" i="5"/>
  <c r="BE46" i="5"/>
  <c r="BD46" i="5"/>
  <c r="BD52" i="5" s="1"/>
  <c r="BC46" i="5"/>
  <c r="BC52" i="5" s="1"/>
  <c r="BB46" i="5"/>
  <c r="BB52" i="5" s="1"/>
  <c r="BE45" i="5"/>
  <c r="BD45" i="5"/>
  <c r="BC45" i="5"/>
  <c r="BB45" i="5"/>
  <c r="BE44" i="5"/>
  <c r="BD44" i="5"/>
  <c r="BD51" i="5" s="1"/>
  <c r="BD53" i="5" s="1"/>
  <c r="BC44" i="5"/>
  <c r="BC51" i="5" s="1"/>
  <c r="BC53" i="5" s="1"/>
  <c r="BB44" i="5"/>
  <c r="BB51" i="5" s="1"/>
  <c r="BB53" i="5" s="1"/>
  <c r="BE43" i="5"/>
  <c r="BD43" i="5"/>
  <c r="BC43" i="5"/>
  <c r="BB43" i="5"/>
  <c r="BE42" i="5"/>
  <c r="BD42" i="5"/>
  <c r="BD50" i="5" s="1"/>
  <c r="BC42" i="5"/>
  <c r="BC50" i="5" s="1"/>
  <c r="BB42" i="5"/>
  <c r="BB50" i="5" s="1"/>
  <c r="BE40" i="5"/>
  <c r="BD40" i="5"/>
  <c r="BC40" i="5"/>
  <c r="BB40" i="5"/>
  <c r="BZ31" i="7"/>
  <c r="BZ21" i="7"/>
  <c r="BZ11" i="7"/>
  <c r="BZ7" i="7"/>
  <c r="BE50" i="5" l="1"/>
  <c r="P11" i="9" s="1"/>
  <c r="BE58" i="5"/>
  <c r="BE52" i="5"/>
  <c r="P13" i="9" s="1"/>
  <c r="BE51" i="5"/>
  <c r="P12" i="9" s="1"/>
  <c r="P14" i="9" s="1"/>
  <c r="BG43" i="85"/>
  <c r="BF43" i="85"/>
  <c r="BH43" i="85"/>
  <c r="BI43" i="85"/>
  <c r="BC45" i="85"/>
  <c r="BD44" i="85"/>
  <c r="BH42" i="84"/>
  <c r="BI42" i="84"/>
  <c r="BG42" i="84"/>
  <c r="BF42" i="84"/>
  <c r="BD43" i="84"/>
  <c r="BC44" i="84"/>
  <c r="BF39" i="83"/>
  <c r="BG39" i="83"/>
  <c r="BH39" i="83"/>
  <c r="BI39" i="83"/>
  <c r="BD40" i="83"/>
  <c r="BC41" i="83"/>
  <c r="BD34" i="81"/>
  <c r="BC35" i="81"/>
  <c r="BI33" i="81"/>
  <c r="BH33" i="81"/>
  <c r="BF33" i="81"/>
  <c r="BG33" i="81"/>
  <c r="BD33" i="80"/>
  <c r="BC34" i="80"/>
  <c r="BI32" i="80"/>
  <c r="BH32" i="80"/>
  <c r="BG32" i="80"/>
  <c r="BF32" i="80"/>
  <c r="BD32" i="78"/>
  <c r="BC33" i="78"/>
  <c r="BH31" i="78"/>
  <c r="BG31" i="78"/>
  <c r="BI31" i="78"/>
  <c r="BF31" i="78"/>
  <c r="BH31" i="79"/>
  <c r="BG31" i="79"/>
  <c r="BF31" i="79"/>
  <c r="BI31" i="79"/>
  <c r="BD32" i="79"/>
  <c r="BC33" i="79"/>
  <c r="BG28" i="76"/>
  <c r="BI28" i="76"/>
  <c r="BH28" i="76"/>
  <c r="BF28" i="76"/>
  <c r="BD29" i="76"/>
  <c r="BC30" i="76"/>
  <c r="BC29" i="75"/>
  <c r="BD28" i="75"/>
  <c r="BF27" i="75"/>
  <c r="BI27" i="75"/>
  <c r="BH27" i="75"/>
  <c r="BG27" i="75"/>
  <c r="BC27" i="74"/>
  <c r="BD26" i="74"/>
  <c r="BF25" i="74"/>
  <c r="BI25" i="74"/>
  <c r="BH25" i="74"/>
  <c r="BG25" i="74"/>
  <c r="BG23" i="73"/>
  <c r="BF23" i="73"/>
  <c r="BI23" i="73"/>
  <c r="BH23" i="73"/>
  <c r="BC25" i="73"/>
  <c r="BD24" i="73"/>
  <c r="BH21" i="71"/>
  <c r="BF21" i="71"/>
  <c r="BI21" i="71"/>
  <c r="BG21" i="71"/>
  <c r="BD22" i="71"/>
  <c r="BC23" i="71"/>
  <c r="M8" i="58"/>
  <c r="BG19" i="70"/>
  <c r="BF19" i="70"/>
  <c r="BI19" i="70"/>
  <c r="BH19" i="70"/>
  <c r="BC21" i="70"/>
  <c r="BD20" i="70"/>
  <c r="BF18" i="69"/>
  <c r="BI18" i="69"/>
  <c r="BG18" i="69"/>
  <c r="BH18" i="69"/>
  <c r="BC20" i="69"/>
  <c r="BD19" i="69"/>
  <c r="BG17" i="68"/>
  <c r="BF17" i="68"/>
  <c r="BI17" i="68"/>
  <c r="BH17" i="68"/>
  <c r="BC19" i="68"/>
  <c r="BD18" i="68"/>
  <c r="BF19" i="66"/>
  <c r="BH19" i="66"/>
  <c r="BI19" i="66"/>
  <c r="BG19" i="66"/>
  <c r="BC21" i="66"/>
  <c r="BD20" i="66"/>
  <c r="BF21" i="65"/>
  <c r="BH21" i="65"/>
  <c r="BG21" i="65"/>
  <c r="BI21" i="65"/>
  <c r="BC23" i="65"/>
  <c r="BD22" i="65"/>
  <c r="BD16" i="64"/>
  <c r="BC17" i="64"/>
  <c r="BH15" i="64"/>
  <c r="BG15" i="64"/>
  <c r="BI15" i="64"/>
  <c r="BF15" i="64"/>
  <c r="BD19" i="63"/>
  <c r="BC20" i="63"/>
  <c r="BG18" i="63"/>
  <c r="BI18" i="63"/>
  <c r="BF18" i="63"/>
  <c r="BH18" i="63"/>
  <c r="BH8" i="61"/>
  <c r="BG8" i="61"/>
  <c r="BI8" i="61"/>
  <c r="BI9" i="61"/>
  <c r="BF9" i="61"/>
  <c r="BH9" i="61"/>
  <c r="BG9" i="61"/>
  <c r="BI7" i="61"/>
  <c r="BH7" i="61"/>
  <c r="BG7" i="61"/>
  <c r="BF7" i="61"/>
  <c r="BD10" i="61"/>
  <c r="BC11" i="61"/>
  <c r="AG57" i="60"/>
  <c r="AH57" i="60"/>
  <c r="BD7" i="60"/>
  <c r="BD9" i="60"/>
  <c r="BD8" i="60"/>
  <c r="BC12" i="60"/>
  <c r="BD11" i="60"/>
  <c r="BD10" i="60"/>
  <c r="M10" i="58"/>
  <c r="Y14" i="58"/>
  <c r="M13" i="58"/>
  <c r="M9" i="58"/>
  <c r="M14" i="58"/>
  <c r="C77" i="58"/>
  <c r="L5" i="58"/>
  <c r="M11" i="58"/>
  <c r="AY59" i="58"/>
  <c r="AY23" i="58"/>
  <c r="AY34" i="58"/>
  <c r="AY10" i="58"/>
  <c r="AY60" i="58"/>
  <c r="AY56" i="58"/>
  <c r="AY51" i="58"/>
  <c r="AY22" i="58"/>
  <c r="AY43" i="58"/>
  <c r="AY45" i="58"/>
  <c r="AY8" i="58"/>
  <c r="AY9" i="58"/>
  <c r="AY18" i="58"/>
  <c r="AY11" i="58"/>
  <c r="AY7" i="58"/>
  <c r="AY38" i="58"/>
  <c r="AY47" i="58"/>
  <c r="AY30" i="58"/>
  <c r="AY28" i="58"/>
  <c r="AY61" i="58"/>
  <c r="AY48" i="58"/>
  <c r="AY35" i="58"/>
  <c r="AY19" i="58"/>
  <c r="AY32" i="58"/>
  <c r="AY25" i="58"/>
  <c r="AY62" i="58"/>
  <c r="AY15" i="58"/>
  <c r="AY20" i="58"/>
  <c r="AY41" i="58"/>
  <c r="AY53" i="58"/>
  <c r="AY29" i="58"/>
  <c r="AY57" i="58"/>
  <c r="AY50" i="58"/>
  <c r="AY52" i="58"/>
  <c r="AY44" i="58"/>
  <c r="AY39" i="58"/>
  <c r="AY55" i="58"/>
  <c r="AY14" i="58"/>
  <c r="AY12" i="58"/>
  <c r="AY21" i="58"/>
  <c r="AY58" i="58"/>
  <c r="AY13" i="58"/>
  <c r="AY27" i="58"/>
  <c r="AY16" i="58"/>
  <c r="AY40" i="58"/>
  <c r="AY49" i="58"/>
  <c r="AY46" i="58"/>
  <c r="AY42" i="58"/>
  <c r="AY31" i="58"/>
  <c r="AY26" i="58"/>
  <c r="AY37" i="58"/>
  <c r="BC10" i="58"/>
  <c r="AY24" i="58"/>
  <c r="AY17" i="58"/>
  <c r="AY33" i="58"/>
  <c r="AY63" i="58"/>
  <c r="AY54" i="58"/>
  <c r="AY36" i="58"/>
  <c r="BE61" i="5"/>
  <c r="BE62" i="5"/>
  <c r="P12" i="10" s="1"/>
  <c r="BE53" i="5"/>
  <c r="BB58" i="5"/>
  <c r="BH44" i="85" l="1"/>
  <c r="BG44" i="85"/>
  <c r="BF44" i="85"/>
  <c r="BI44" i="85"/>
  <c r="BC46" i="85"/>
  <c r="BD45" i="85"/>
  <c r="BD44" i="84"/>
  <c r="BC45" i="84"/>
  <c r="BI43" i="84"/>
  <c r="BF43" i="84"/>
  <c r="BH43" i="84"/>
  <c r="BG43" i="84"/>
  <c r="BI40" i="83"/>
  <c r="BF40" i="83"/>
  <c r="BH40" i="83"/>
  <c r="BG40" i="83"/>
  <c r="BD41" i="83"/>
  <c r="BC42" i="83"/>
  <c r="BC36" i="81"/>
  <c r="BD35" i="81"/>
  <c r="BF34" i="81"/>
  <c r="BI34" i="81"/>
  <c r="BH34" i="81"/>
  <c r="BG34" i="81"/>
  <c r="BC35" i="80"/>
  <c r="BD34" i="80"/>
  <c r="BF33" i="80"/>
  <c r="BI33" i="80"/>
  <c r="BH33" i="80"/>
  <c r="BG33" i="80"/>
  <c r="BD33" i="78"/>
  <c r="BC34" i="78"/>
  <c r="BI32" i="78"/>
  <c r="BH32" i="78"/>
  <c r="BG32" i="78"/>
  <c r="BF32" i="78"/>
  <c r="BD33" i="79"/>
  <c r="BC34" i="79"/>
  <c r="BI32" i="79"/>
  <c r="BH32" i="79"/>
  <c r="BG32" i="79"/>
  <c r="BF32" i="79"/>
  <c r="BD30" i="76"/>
  <c r="BC31" i="76"/>
  <c r="BH29" i="76"/>
  <c r="BF29" i="76"/>
  <c r="BI29" i="76"/>
  <c r="BG29" i="76"/>
  <c r="BI28" i="75"/>
  <c r="BG28" i="75"/>
  <c r="BF28" i="75"/>
  <c r="BH28" i="75"/>
  <c r="BC30" i="75"/>
  <c r="BD29" i="75"/>
  <c r="BG26" i="74"/>
  <c r="BF26" i="74"/>
  <c r="BI26" i="74"/>
  <c r="BH26" i="74"/>
  <c r="BC28" i="74"/>
  <c r="BD27" i="74"/>
  <c r="BH24" i="73"/>
  <c r="BG24" i="73"/>
  <c r="BI24" i="73"/>
  <c r="BF24" i="73"/>
  <c r="BD25" i="73"/>
  <c r="BC26" i="73"/>
  <c r="BD23" i="71"/>
  <c r="BC24" i="71"/>
  <c r="BI22" i="71"/>
  <c r="BH22" i="71"/>
  <c r="BG22" i="71"/>
  <c r="BF22" i="71"/>
  <c r="BH20" i="70"/>
  <c r="BG20" i="70"/>
  <c r="BI20" i="70"/>
  <c r="BF20" i="70"/>
  <c r="BD21" i="70"/>
  <c r="BC22" i="70"/>
  <c r="BC21" i="69"/>
  <c r="BD20" i="69"/>
  <c r="BG19" i="69"/>
  <c r="BF19" i="69"/>
  <c r="BI19" i="69"/>
  <c r="BH19" i="69"/>
  <c r="BH18" i="68"/>
  <c r="BG18" i="68"/>
  <c r="BF18" i="68"/>
  <c r="BI18" i="68"/>
  <c r="BC20" i="68"/>
  <c r="BD19" i="68"/>
  <c r="BG20" i="66"/>
  <c r="BI20" i="66"/>
  <c r="BF20" i="66"/>
  <c r="BH20" i="66"/>
  <c r="BD21" i="66"/>
  <c r="BC22" i="66"/>
  <c r="BG22" i="65"/>
  <c r="BF22" i="65"/>
  <c r="BH22" i="65"/>
  <c r="BI22" i="65"/>
  <c r="BD23" i="65"/>
  <c r="BC24" i="65"/>
  <c r="BD17" i="64"/>
  <c r="BC18" i="64"/>
  <c r="BI16" i="64"/>
  <c r="BF16" i="64"/>
  <c r="BG16" i="64"/>
  <c r="BH16" i="64"/>
  <c r="BH19" i="63"/>
  <c r="BF19" i="63"/>
  <c r="BI19" i="63"/>
  <c r="BG19" i="63"/>
  <c r="BD20" i="63"/>
  <c r="BC21" i="63"/>
  <c r="BD11" i="61"/>
  <c r="BC12" i="61"/>
  <c r="BI10" i="61"/>
  <c r="BH10" i="61"/>
  <c r="BG10" i="61"/>
  <c r="BF10" i="61"/>
  <c r="BF11" i="60"/>
  <c r="BI11" i="60"/>
  <c r="BH11" i="60"/>
  <c r="BG11" i="60"/>
  <c r="BF7" i="60"/>
  <c r="BI7" i="60"/>
  <c r="BG7" i="60"/>
  <c r="BH7" i="60"/>
  <c r="BF10" i="60"/>
  <c r="BI10" i="60"/>
  <c r="BH10" i="60"/>
  <c r="BG10" i="60"/>
  <c r="BF9" i="60"/>
  <c r="BG9" i="60"/>
  <c r="BI9" i="60"/>
  <c r="BH9" i="60"/>
  <c r="BC13" i="60"/>
  <c r="BD12" i="60"/>
  <c r="BF8" i="60"/>
  <c r="BH8" i="60"/>
  <c r="BI8" i="60"/>
  <c r="BG8" i="60"/>
  <c r="BD10" i="58"/>
  <c r="BC11" i="58"/>
  <c r="BD8" i="58"/>
  <c r="BD7" i="58"/>
  <c r="BD9" i="58"/>
  <c r="BE63" i="5"/>
  <c r="P11" i="10"/>
  <c r="P14" i="10" s="1"/>
  <c r="P13" i="10" s="1"/>
  <c r="BI45" i="85" l="1"/>
  <c r="BH45" i="85"/>
  <c r="BG45" i="85"/>
  <c r="BF45" i="85"/>
  <c r="BC47" i="85"/>
  <c r="BD46" i="85"/>
  <c r="BC46" i="84"/>
  <c r="BD45" i="84"/>
  <c r="BF44" i="84"/>
  <c r="BH44" i="84"/>
  <c r="BG44" i="84"/>
  <c r="BI44" i="84"/>
  <c r="BH41" i="83"/>
  <c r="BI41" i="83"/>
  <c r="BF41" i="83"/>
  <c r="BG41" i="83"/>
  <c r="BD42" i="83"/>
  <c r="BC43" i="83"/>
  <c r="BG35" i="81"/>
  <c r="BF35" i="81"/>
  <c r="BH35" i="81"/>
  <c r="BI35" i="81"/>
  <c r="BC37" i="81"/>
  <c r="BD36" i="81"/>
  <c r="BG34" i="80"/>
  <c r="BF34" i="80"/>
  <c r="BI34" i="80"/>
  <c r="BH34" i="80"/>
  <c r="BC36" i="80"/>
  <c r="BD35" i="80"/>
  <c r="BC35" i="78"/>
  <c r="BD34" i="78"/>
  <c r="BF33" i="78"/>
  <c r="BI33" i="78"/>
  <c r="BH33" i="78"/>
  <c r="BG33" i="78"/>
  <c r="BC35" i="79"/>
  <c r="BD34" i="79"/>
  <c r="BF33" i="79"/>
  <c r="BI33" i="79"/>
  <c r="BH33" i="79"/>
  <c r="BG33" i="79"/>
  <c r="BD31" i="76"/>
  <c r="BC32" i="76"/>
  <c r="BI30" i="76"/>
  <c r="BH30" i="76"/>
  <c r="BG30" i="76"/>
  <c r="BF30" i="76"/>
  <c r="BG29" i="75"/>
  <c r="BF29" i="75"/>
  <c r="BI29" i="75"/>
  <c r="BH29" i="75"/>
  <c r="BC31" i="75"/>
  <c r="BD30" i="75"/>
  <c r="BH27" i="74"/>
  <c r="BG27" i="74"/>
  <c r="BF27" i="74"/>
  <c r="BI27" i="74"/>
  <c r="BC29" i="74"/>
  <c r="BD28" i="74"/>
  <c r="BD26" i="73"/>
  <c r="BC27" i="73"/>
  <c r="BI25" i="73"/>
  <c r="BH25" i="73"/>
  <c r="BG25" i="73"/>
  <c r="BF25" i="73"/>
  <c r="BC25" i="71"/>
  <c r="BD24" i="71"/>
  <c r="BF23" i="71"/>
  <c r="BI23" i="71"/>
  <c r="BH23" i="71"/>
  <c r="BG23" i="71"/>
  <c r="BC23" i="70"/>
  <c r="BD22" i="70"/>
  <c r="BI21" i="70"/>
  <c r="BH21" i="70"/>
  <c r="BG21" i="70"/>
  <c r="BF21" i="70"/>
  <c r="BD21" i="69"/>
  <c r="BC22" i="69"/>
  <c r="BH20" i="69"/>
  <c r="BG20" i="69"/>
  <c r="BI20" i="69"/>
  <c r="BF20" i="69"/>
  <c r="BI19" i="68"/>
  <c r="BH19" i="68"/>
  <c r="BG19" i="68"/>
  <c r="BF19" i="68"/>
  <c r="BD20" i="68"/>
  <c r="BC21" i="68"/>
  <c r="BD22" i="66"/>
  <c r="BC23" i="66"/>
  <c r="BH21" i="66"/>
  <c r="BF21" i="66"/>
  <c r="BI21" i="66"/>
  <c r="BG21" i="66"/>
  <c r="BD24" i="65"/>
  <c r="BC25" i="65"/>
  <c r="BH23" i="65"/>
  <c r="BF23" i="65"/>
  <c r="BG23" i="65"/>
  <c r="BI23" i="65"/>
  <c r="BC19" i="64"/>
  <c r="BD18" i="64"/>
  <c r="BF17" i="64"/>
  <c r="BH17" i="64"/>
  <c r="BI17" i="64"/>
  <c r="BG17" i="64"/>
  <c r="BI20" i="63"/>
  <c r="BG20" i="63"/>
  <c r="BF20" i="63"/>
  <c r="BH20" i="63"/>
  <c r="BD21" i="63"/>
  <c r="BC22" i="63"/>
  <c r="BD12" i="61"/>
  <c r="BC13" i="61"/>
  <c r="BI11" i="61"/>
  <c r="BH11" i="61"/>
  <c r="BG11" i="61"/>
  <c r="BF11" i="61"/>
  <c r="BC14" i="60"/>
  <c r="BD13" i="60"/>
  <c r="BF12" i="60"/>
  <c r="BH12" i="60"/>
  <c r="BG12" i="60"/>
  <c r="BI12" i="60"/>
  <c r="BF9" i="58"/>
  <c r="BI9" i="58"/>
  <c r="BH9" i="58"/>
  <c r="BG9" i="58"/>
  <c r="BF10" i="58"/>
  <c r="BI10" i="58"/>
  <c r="BH10" i="58"/>
  <c r="BG10" i="58"/>
  <c r="BC12" i="58"/>
  <c r="BD11" i="58"/>
  <c r="BF7" i="58"/>
  <c r="BI7" i="58"/>
  <c r="BH7" i="58"/>
  <c r="BG7" i="58"/>
  <c r="BF8" i="58"/>
  <c r="BI8" i="58"/>
  <c r="BH8" i="58"/>
  <c r="BG8" i="58"/>
  <c r="C68" i="57"/>
  <c r="B68" i="57" s="1"/>
  <c r="AH67" i="57"/>
  <c r="AG67" i="57"/>
  <c r="AF67" i="57"/>
  <c r="AH66" i="57"/>
  <c r="AG66" i="57"/>
  <c r="AF66" i="57"/>
  <c r="AH65" i="57"/>
  <c r="AG65" i="57"/>
  <c r="AF65" i="57"/>
  <c r="AH64" i="57"/>
  <c r="AG64" i="57"/>
  <c r="AF64" i="57"/>
  <c r="AV63" i="57"/>
  <c r="AH63" i="57"/>
  <c r="AG63" i="57"/>
  <c r="AF63" i="57"/>
  <c r="AV62" i="57"/>
  <c r="AH62" i="57"/>
  <c r="AG62" i="57"/>
  <c r="AF62" i="57"/>
  <c r="AV61" i="57"/>
  <c r="AV60" i="57"/>
  <c r="AH60" i="57"/>
  <c r="AG60" i="57"/>
  <c r="AF60" i="57"/>
  <c r="AF61" i="57" s="1"/>
  <c r="G60" i="57"/>
  <c r="E60" i="57" s="1"/>
  <c r="AV59" i="57"/>
  <c r="AH59" i="57"/>
  <c r="AG59" i="57"/>
  <c r="AF59" i="57"/>
  <c r="G59" i="57"/>
  <c r="E59" i="57" s="1"/>
  <c r="AV58" i="57"/>
  <c r="AV57" i="57"/>
  <c r="AV56" i="57"/>
  <c r="AV55" i="57"/>
  <c r="AV54" i="57"/>
  <c r="AV53" i="57"/>
  <c r="AV52" i="57"/>
  <c r="AV51" i="57"/>
  <c r="AV50" i="57"/>
  <c r="AV49" i="57"/>
  <c r="AV48" i="57"/>
  <c r="AV47" i="57"/>
  <c r="AV46" i="57"/>
  <c r="AV45" i="57"/>
  <c r="AV44" i="57"/>
  <c r="AV43" i="57"/>
  <c r="AV42" i="57"/>
  <c r="AV41" i="57"/>
  <c r="AV40" i="57"/>
  <c r="AV39" i="57"/>
  <c r="AV38" i="57"/>
  <c r="AV37" i="57"/>
  <c r="AV36" i="57"/>
  <c r="AV35" i="57"/>
  <c r="AV34" i="57"/>
  <c r="AV33" i="57"/>
  <c r="AV32" i="57"/>
  <c r="AV31" i="57"/>
  <c r="AV30" i="57"/>
  <c r="AV29" i="57"/>
  <c r="AV28" i="57"/>
  <c r="AV27" i="57"/>
  <c r="AV26" i="57"/>
  <c r="AV25" i="57"/>
  <c r="AV24" i="57"/>
  <c r="AV23" i="57"/>
  <c r="AV22" i="57"/>
  <c r="AV21" i="57"/>
  <c r="AV20" i="57"/>
  <c r="AV19" i="57"/>
  <c r="AV18" i="57"/>
  <c r="AV17" i="57"/>
  <c r="AV16" i="57"/>
  <c r="L16" i="57" a="1"/>
  <c r="L16" i="57" s="1"/>
  <c r="AV15" i="57"/>
  <c r="AV14" i="57"/>
  <c r="AV13" i="57"/>
  <c r="L13" i="57"/>
  <c r="AV12" i="57"/>
  <c r="L12" i="57"/>
  <c r="AV11" i="57"/>
  <c r="L11" i="57"/>
  <c r="AV10" i="57"/>
  <c r="L10" i="57"/>
  <c r="AV9" i="57"/>
  <c r="L9" i="57"/>
  <c r="AV8" i="57"/>
  <c r="L8" i="57"/>
  <c r="BC7" i="57"/>
  <c r="BC8" i="57" s="1"/>
  <c r="BC9" i="57" s="1"/>
  <c r="AV7" i="57"/>
  <c r="AF7" i="57"/>
  <c r="AF8" i="57" s="1"/>
  <c r="AF9" i="57" s="1"/>
  <c r="AF10" i="57" s="1"/>
  <c r="AF11" i="57" s="1"/>
  <c r="AF12" i="57" s="1"/>
  <c r="AF13" i="57" s="1"/>
  <c r="AF14" i="57" s="1"/>
  <c r="AF15" i="57" s="1"/>
  <c r="AF16" i="57" s="1"/>
  <c r="AF17" i="57" s="1"/>
  <c r="AF18" i="57" s="1"/>
  <c r="AF19" i="57" s="1"/>
  <c r="AF20" i="57" s="1"/>
  <c r="AF21" i="57" s="1"/>
  <c r="AF22" i="57" s="1"/>
  <c r="AF23" i="57" s="1"/>
  <c r="AF24" i="57" s="1"/>
  <c r="AF25" i="57" s="1"/>
  <c r="AF26" i="57" s="1"/>
  <c r="AF27" i="57" s="1"/>
  <c r="AF28" i="57" s="1"/>
  <c r="AF29" i="57" s="1"/>
  <c r="AF30" i="57" s="1"/>
  <c r="AF31" i="57" s="1"/>
  <c r="AF32" i="57" s="1"/>
  <c r="AF33" i="57" s="1"/>
  <c r="AF34" i="57" s="1"/>
  <c r="AF35" i="57" s="1"/>
  <c r="AF36" i="57" s="1"/>
  <c r="AF37" i="57" s="1"/>
  <c r="AF38" i="57" s="1"/>
  <c r="AF39" i="57" s="1"/>
  <c r="AF40" i="57" s="1"/>
  <c r="AF41" i="57" s="1"/>
  <c r="AF42" i="57" s="1"/>
  <c r="AF43" i="57" s="1"/>
  <c r="AF44" i="57" s="1"/>
  <c r="AF45" i="57" s="1"/>
  <c r="AF46" i="57" s="1"/>
  <c r="AF47" i="57" s="1"/>
  <c r="AF48" i="57" s="1"/>
  <c r="AF49" i="57" s="1"/>
  <c r="AF50" i="57" s="1"/>
  <c r="AF51" i="57" s="1"/>
  <c r="AF52" i="57" s="1"/>
  <c r="AF53" i="57" s="1"/>
  <c r="AF54" i="57" s="1"/>
  <c r="AF55" i="57" s="1"/>
  <c r="AF56" i="57" s="1"/>
  <c r="AF57" i="57" s="1"/>
  <c r="AF58" i="57" s="1"/>
  <c r="AL4" i="57"/>
  <c r="AL2" i="57" s="1"/>
  <c r="AK4" i="57"/>
  <c r="AJ4" i="57"/>
  <c r="AJ2" i="57" s="1"/>
  <c r="G3" i="57"/>
  <c r="AK2" i="57"/>
  <c r="E2" i="57"/>
  <c r="E3" i="57" s="1"/>
  <c r="A1" i="57"/>
  <c r="BH46" i="85" l="1"/>
  <c r="BF46" i="85"/>
  <c r="BI46" i="85"/>
  <c r="BG46" i="85"/>
  <c r="BD47" i="85"/>
  <c r="BC48" i="85"/>
  <c r="BG45" i="84"/>
  <c r="BF45" i="84"/>
  <c r="BI45" i="84"/>
  <c r="BH45" i="84"/>
  <c r="BC47" i="84"/>
  <c r="BD46" i="84"/>
  <c r="BG42" i="83"/>
  <c r="BH42" i="83"/>
  <c r="BI42" i="83"/>
  <c r="BF42" i="83"/>
  <c r="BC44" i="83"/>
  <c r="BD43" i="83"/>
  <c r="BH36" i="81"/>
  <c r="BG36" i="81"/>
  <c r="BI36" i="81"/>
  <c r="BF36" i="81"/>
  <c r="BD37" i="81"/>
  <c r="BC38" i="81"/>
  <c r="BH35" i="80"/>
  <c r="BG35" i="80"/>
  <c r="BI35" i="80"/>
  <c r="BF35" i="80"/>
  <c r="BD36" i="80"/>
  <c r="BC37" i="80"/>
  <c r="BG34" i="78"/>
  <c r="BF34" i="78"/>
  <c r="BI34" i="78"/>
  <c r="BH34" i="78"/>
  <c r="BC36" i="78"/>
  <c r="BD35" i="78"/>
  <c r="BF34" i="79"/>
  <c r="BI34" i="79"/>
  <c r="BH34" i="79"/>
  <c r="BG34" i="79"/>
  <c r="BC36" i="79"/>
  <c r="BD35" i="79"/>
  <c r="BC33" i="76"/>
  <c r="BD32" i="76"/>
  <c r="BF31" i="76"/>
  <c r="BI31" i="76"/>
  <c r="BH31" i="76"/>
  <c r="BG31" i="76"/>
  <c r="BH30" i="75"/>
  <c r="BG30" i="75"/>
  <c r="BF30" i="75"/>
  <c r="BI30" i="75"/>
  <c r="BD31" i="75"/>
  <c r="BC32" i="75"/>
  <c r="BI28" i="74"/>
  <c r="BH28" i="74"/>
  <c r="BG28" i="74"/>
  <c r="BF28" i="74"/>
  <c r="BC30" i="74"/>
  <c r="BD29" i="74"/>
  <c r="BC28" i="73"/>
  <c r="BD27" i="73"/>
  <c r="BF26" i="73"/>
  <c r="BI26" i="73"/>
  <c r="BH26" i="73"/>
  <c r="BG26" i="73"/>
  <c r="BG24" i="71"/>
  <c r="BF24" i="71"/>
  <c r="BI24" i="71"/>
  <c r="BH24" i="71"/>
  <c r="BC26" i="71"/>
  <c r="BD25" i="71"/>
  <c r="AW8" i="57"/>
  <c r="AX8" i="57" s="1"/>
  <c r="BF22" i="70"/>
  <c r="BI22" i="70"/>
  <c r="BH22" i="70"/>
  <c r="BG22" i="70"/>
  <c r="BC24" i="70"/>
  <c r="BD23" i="70"/>
  <c r="BC23" i="69"/>
  <c r="BD22" i="69"/>
  <c r="BI21" i="69"/>
  <c r="BG21" i="69"/>
  <c r="BF21" i="69"/>
  <c r="BH21" i="69"/>
  <c r="BD21" i="68"/>
  <c r="BC22" i="68"/>
  <c r="BH20" i="68"/>
  <c r="BF20" i="68"/>
  <c r="BI20" i="68"/>
  <c r="BG20" i="68"/>
  <c r="BD23" i="66"/>
  <c r="BC24" i="66"/>
  <c r="BI22" i="66"/>
  <c r="BG22" i="66"/>
  <c r="BF22" i="66"/>
  <c r="BH22" i="66"/>
  <c r="BC26" i="65"/>
  <c r="BD25" i="65"/>
  <c r="BI24" i="65"/>
  <c r="BH24" i="65"/>
  <c r="BG24" i="65"/>
  <c r="BF24" i="65"/>
  <c r="BG18" i="64"/>
  <c r="BF18" i="64"/>
  <c r="BI18" i="64"/>
  <c r="BH18" i="64"/>
  <c r="BC20" i="64"/>
  <c r="BD19" i="64"/>
  <c r="BF21" i="63"/>
  <c r="BH21" i="63"/>
  <c r="BI21" i="63"/>
  <c r="BG21" i="63"/>
  <c r="BC23" i="63"/>
  <c r="BD22" i="63"/>
  <c r="BI12" i="61"/>
  <c r="BG12" i="61"/>
  <c r="BF12" i="61"/>
  <c r="BH12" i="61"/>
  <c r="BC14" i="61"/>
  <c r="BD13" i="61"/>
  <c r="BH13" i="60"/>
  <c r="BF13" i="60"/>
  <c r="BG13" i="60"/>
  <c r="BI13" i="60"/>
  <c r="BC15" i="60"/>
  <c r="BD14" i="60"/>
  <c r="BG11" i="58"/>
  <c r="BH11" i="58"/>
  <c r="BF11" i="58"/>
  <c r="BI11" i="58"/>
  <c r="BC13" i="58"/>
  <c r="BD12" i="58"/>
  <c r="AW29" i="57"/>
  <c r="AW17" i="57"/>
  <c r="AX17" i="57" s="1"/>
  <c r="AW25" i="57"/>
  <c r="AW31" i="57"/>
  <c r="AX31" i="57" s="1"/>
  <c r="AW12" i="57"/>
  <c r="AX12" i="57" s="1"/>
  <c r="L14" i="57"/>
  <c r="M8" i="57" s="1"/>
  <c r="AW33" i="57"/>
  <c r="AX33" i="57" s="1"/>
  <c r="AW10" i="57"/>
  <c r="AX10" i="57" s="1"/>
  <c r="AW19" i="57"/>
  <c r="AX19" i="57" s="1"/>
  <c r="AW21" i="57"/>
  <c r="AX21" i="57" s="1"/>
  <c r="AW27" i="57"/>
  <c r="AX27" i="57" s="1"/>
  <c r="AW52" i="57"/>
  <c r="AX52" i="57" s="1"/>
  <c r="AW13" i="57"/>
  <c r="AX13" i="57" s="1"/>
  <c r="AW15" i="57"/>
  <c r="AX15" i="57" s="1"/>
  <c r="AW23" i="57"/>
  <c r="AX23" i="57" s="1"/>
  <c r="AW9" i="57"/>
  <c r="AX9" i="57" s="1"/>
  <c r="BC10" i="57"/>
  <c r="AW61" i="57"/>
  <c r="AX61" i="57" s="1"/>
  <c r="AW57" i="57"/>
  <c r="AX57" i="57" s="1"/>
  <c r="AW53" i="57"/>
  <c r="AX53" i="57" s="1"/>
  <c r="AW63" i="57"/>
  <c r="AX63" i="57" s="1"/>
  <c r="AW45" i="57"/>
  <c r="AX45" i="57" s="1"/>
  <c r="AW38" i="57"/>
  <c r="AX38" i="57" s="1"/>
  <c r="AW14" i="57"/>
  <c r="AX14" i="57" s="1"/>
  <c r="AW49" i="57"/>
  <c r="AX49" i="57" s="1"/>
  <c r="AW47" i="57"/>
  <c r="AX47" i="57" s="1"/>
  <c r="AW42" i="57"/>
  <c r="AX42" i="57" s="1"/>
  <c r="AW34" i="57"/>
  <c r="AX34" i="57" s="1"/>
  <c r="AW30" i="57"/>
  <c r="AX30" i="57" s="1"/>
  <c r="AW26" i="57"/>
  <c r="AX26" i="57" s="1"/>
  <c r="AW22" i="57"/>
  <c r="AX22" i="57" s="1"/>
  <c r="AW18" i="57"/>
  <c r="AX18" i="57" s="1"/>
  <c r="AW7" i="57"/>
  <c r="AX7" i="57" s="1"/>
  <c r="AW11" i="57"/>
  <c r="AX11" i="57" s="1"/>
  <c r="AW35" i="57"/>
  <c r="AX35" i="57" s="1"/>
  <c r="AW48" i="57"/>
  <c r="AX48" i="57" s="1"/>
  <c r="AW60" i="57"/>
  <c r="AX60" i="57" s="1"/>
  <c r="AW16" i="57"/>
  <c r="AX16" i="57" s="1"/>
  <c r="AW20" i="57"/>
  <c r="AX20" i="57" s="1"/>
  <c r="AW24" i="57"/>
  <c r="AX24" i="57" s="1"/>
  <c r="AW28" i="57"/>
  <c r="AX28" i="57" s="1"/>
  <c r="AW32" i="57"/>
  <c r="AX32" i="57" s="1"/>
  <c r="AW36" i="57"/>
  <c r="AX36" i="57" s="1"/>
  <c r="AW39" i="57"/>
  <c r="AX39" i="57" s="1"/>
  <c r="AW41" i="57"/>
  <c r="AX41" i="57" s="1"/>
  <c r="AW44" i="57"/>
  <c r="AX44" i="57" s="1"/>
  <c r="AX25" i="57"/>
  <c r="AX29" i="57"/>
  <c r="AW37" i="57"/>
  <c r="AX37" i="57" s="1"/>
  <c r="AW54" i="57"/>
  <c r="AX54" i="57" s="1"/>
  <c r="AW43" i="57"/>
  <c r="AX43" i="57" s="1"/>
  <c r="AW46" i="57"/>
  <c r="AX46" i="57" s="1"/>
  <c r="AW50" i="57"/>
  <c r="AX50" i="57" s="1"/>
  <c r="AW58" i="57"/>
  <c r="AX58" i="57" s="1"/>
  <c r="AW59" i="57"/>
  <c r="AX59" i="57" s="1"/>
  <c r="AW40" i="57"/>
  <c r="AX40" i="57" s="1"/>
  <c r="AW56" i="57"/>
  <c r="AX56" i="57" s="1"/>
  <c r="AW62" i="57"/>
  <c r="AX62" i="57" s="1"/>
  <c r="AW51" i="57"/>
  <c r="AX51" i="57" s="1"/>
  <c r="AW55" i="57"/>
  <c r="AX55" i="57" s="1"/>
  <c r="G58" i="57"/>
  <c r="BC49" i="85" l="1"/>
  <c r="BD48" i="85"/>
  <c r="BI47" i="85"/>
  <c r="BG47" i="85"/>
  <c r="BF47" i="85"/>
  <c r="BH47" i="85"/>
  <c r="BI46" i="84"/>
  <c r="BH46" i="84"/>
  <c r="BG46" i="84"/>
  <c r="BF46" i="84"/>
  <c r="BD47" i="84"/>
  <c r="BC48" i="84"/>
  <c r="BF43" i="83"/>
  <c r="BG43" i="83"/>
  <c r="BI43" i="83"/>
  <c r="BH43" i="83"/>
  <c r="BC45" i="83"/>
  <c r="BD44" i="83"/>
  <c r="BD38" i="81"/>
  <c r="BC39" i="81"/>
  <c r="BI37" i="81"/>
  <c r="BH37" i="81"/>
  <c r="BG37" i="81"/>
  <c r="BF37" i="81"/>
  <c r="BD37" i="80"/>
  <c r="BC38" i="80"/>
  <c r="BI36" i="80"/>
  <c r="BH36" i="80"/>
  <c r="BG36" i="80"/>
  <c r="BF36" i="80"/>
  <c r="BH35" i="78"/>
  <c r="BG35" i="78"/>
  <c r="BI35" i="78"/>
  <c r="BF35" i="78"/>
  <c r="BD36" i="78"/>
  <c r="BC37" i="78"/>
  <c r="BG35" i="79"/>
  <c r="BF35" i="79"/>
  <c r="BI35" i="79"/>
  <c r="BH35" i="79"/>
  <c r="BC37" i="79"/>
  <c r="BD36" i="79"/>
  <c r="BG32" i="76"/>
  <c r="BH32" i="76"/>
  <c r="BF32" i="76"/>
  <c r="BI32" i="76"/>
  <c r="BC34" i="76"/>
  <c r="BD33" i="76"/>
  <c r="BD32" i="75"/>
  <c r="BC33" i="75"/>
  <c r="BI31" i="75"/>
  <c r="BH31" i="75"/>
  <c r="BG31" i="75"/>
  <c r="BF31" i="75"/>
  <c r="BF29" i="74"/>
  <c r="BI29" i="74"/>
  <c r="BH29" i="74"/>
  <c r="BG29" i="74"/>
  <c r="BC31" i="74"/>
  <c r="BD30" i="74"/>
  <c r="BG27" i="73"/>
  <c r="BF27" i="73"/>
  <c r="BI27" i="73"/>
  <c r="BH27" i="73"/>
  <c r="BC29" i="73"/>
  <c r="BD28" i="73"/>
  <c r="M11" i="57"/>
  <c r="M10" i="57"/>
  <c r="BH25" i="71"/>
  <c r="BG25" i="71"/>
  <c r="BF25" i="71"/>
  <c r="BI25" i="71"/>
  <c r="BD26" i="71"/>
  <c r="BC27" i="71"/>
  <c r="C77" i="57"/>
  <c r="BH23" i="70"/>
  <c r="BI23" i="70"/>
  <c r="BG23" i="70"/>
  <c r="BF23" i="70"/>
  <c r="BD24" i="70"/>
  <c r="BC25" i="70"/>
  <c r="BF22" i="69"/>
  <c r="BG22" i="69"/>
  <c r="BI22" i="69"/>
  <c r="BH22" i="69"/>
  <c r="BC24" i="69"/>
  <c r="BD23" i="69"/>
  <c r="BD22" i="68"/>
  <c r="BC23" i="68"/>
  <c r="BI21" i="68"/>
  <c r="BG21" i="68"/>
  <c r="BH21" i="68"/>
  <c r="BF21" i="68"/>
  <c r="BC25" i="66"/>
  <c r="BD24" i="66"/>
  <c r="BF23" i="66"/>
  <c r="BH23" i="66"/>
  <c r="BI23" i="66"/>
  <c r="BG23" i="66"/>
  <c r="BF25" i="65"/>
  <c r="BI25" i="65"/>
  <c r="BH25" i="65"/>
  <c r="BG25" i="65"/>
  <c r="BC27" i="65"/>
  <c r="BD26" i="65"/>
  <c r="BH19" i="64"/>
  <c r="BF19" i="64"/>
  <c r="BG19" i="64"/>
  <c r="BI19" i="64"/>
  <c r="BD20" i="64"/>
  <c r="BC21" i="64"/>
  <c r="BD23" i="63"/>
  <c r="BC24" i="63"/>
  <c r="BG22" i="63"/>
  <c r="BI22" i="63"/>
  <c r="BF22" i="63"/>
  <c r="BH22" i="63"/>
  <c r="BG13" i="61"/>
  <c r="BI13" i="61"/>
  <c r="BH13" i="61"/>
  <c r="BF13" i="61"/>
  <c r="BD14" i="61"/>
  <c r="BC15" i="61"/>
  <c r="BG14" i="60"/>
  <c r="BI14" i="60"/>
  <c r="BH14" i="60"/>
  <c r="BF14" i="60"/>
  <c r="BD15" i="60"/>
  <c r="BC16" i="60"/>
  <c r="BD13" i="58"/>
  <c r="BC14" i="58"/>
  <c r="BG12" i="58"/>
  <c r="BF12" i="58"/>
  <c r="BI12" i="58"/>
  <c r="BH12" i="58"/>
  <c r="AY41" i="57"/>
  <c r="AY20" i="57"/>
  <c r="AY51" i="57"/>
  <c r="AY40" i="57"/>
  <c r="AY28" i="57"/>
  <c r="AY47" i="57"/>
  <c r="AY17" i="57"/>
  <c r="AY36" i="57"/>
  <c r="AY12" i="57"/>
  <c r="AY46" i="57"/>
  <c r="AY44" i="57"/>
  <c r="AY60" i="57"/>
  <c r="AY9" i="57"/>
  <c r="AY43" i="57"/>
  <c r="AY39" i="57"/>
  <c r="AY24" i="57"/>
  <c r="AY16" i="57"/>
  <c r="AY48" i="57"/>
  <c r="AY11" i="57"/>
  <c r="AY61" i="57"/>
  <c r="AY19" i="57"/>
  <c r="AY30" i="57"/>
  <c r="AY63" i="57"/>
  <c r="AY15" i="57"/>
  <c r="AY31" i="57"/>
  <c r="AY13" i="57"/>
  <c r="AY62" i="57"/>
  <c r="AY50" i="57"/>
  <c r="AY29" i="57"/>
  <c r="AY18" i="57"/>
  <c r="AY34" i="57"/>
  <c r="AY14" i="57"/>
  <c r="AY53" i="57"/>
  <c r="AY8" i="57"/>
  <c r="M13" i="57"/>
  <c r="M12" i="57"/>
  <c r="AY58" i="57"/>
  <c r="AY37" i="57"/>
  <c r="AY21" i="57"/>
  <c r="AY32" i="57"/>
  <c r="AY35" i="57"/>
  <c r="AY26" i="57"/>
  <c r="AY45" i="57"/>
  <c r="BC11" i="57"/>
  <c r="AY27" i="57"/>
  <c r="AY56" i="57"/>
  <c r="AY33" i="57"/>
  <c r="AY7" i="57"/>
  <c r="AY49" i="57"/>
  <c r="AY55" i="57"/>
  <c r="AY59" i="57"/>
  <c r="AY54" i="57"/>
  <c r="AY25" i="57"/>
  <c r="AY22" i="57"/>
  <c r="AY42" i="57"/>
  <c r="AY38" i="57"/>
  <c r="AY57" i="57"/>
  <c r="AY23" i="57"/>
  <c r="AY52" i="57"/>
  <c r="AY10" i="57"/>
  <c r="M14" i="57"/>
  <c r="L5" i="57"/>
  <c r="M9" i="57"/>
  <c r="Y14" i="57"/>
  <c r="E58" i="57"/>
  <c r="BF48" i="85" l="1"/>
  <c r="BH48" i="85"/>
  <c r="BI48" i="85"/>
  <c r="BG48" i="85"/>
  <c r="BC50" i="85"/>
  <c r="BD49" i="85"/>
  <c r="BC49" i="84"/>
  <c r="BD48" i="84"/>
  <c r="BF47" i="84"/>
  <c r="BI47" i="84"/>
  <c r="BH47" i="84"/>
  <c r="BG47" i="84"/>
  <c r="BI44" i="83"/>
  <c r="BG44" i="83"/>
  <c r="BF44" i="83"/>
  <c r="BH44" i="83"/>
  <c r="BD45" i="83"/>
  <c r="BC46" i="83"/>
  <c r="BC40" i="81"/>
  <c r="BD39" i="81"/>
  <c r="BF38" i="81"/>
  <c r="BI38" i="81"/>
  <c r="BH38" i="81"/>
  <c r="BG38" i="81"/>
  <c r="BC39" i="80"/>
  <c r="BD38" i="80"/>
  <c r="BF37" i="80"/>
  <c r="BI37" i="80"/>
  <c r="BH37" i="80"/>
  <c r="BG37" i="80"/>
  <c r="BD37" i="78"/>
  <c r="BC38" i="78"/>
  <c r="BI36" i="78"/>
  <c r="BH36" i="78"/>
  <c r="BG36" i="78"/>
  <c r="BF36" i="78"/>
  <c r="BH36" i="79"/>
  <c r="BG36" i="79"/>
  <c r="BI36" i="79"/>
  <c r="BF36" i="79"/>
  <c r="BD37" i="79"/>
  <c r="BC38" i="79"/>
  <c r="BH33" i="76"/>
  <c r="BI33" i="76"/>
  <c r="BG33" i="76"/>
  <c r="BF33" i="76"/>
  <c r="BD34" i="76"/>
  <c r="BC35" i="76"/>
  <c r="BC34" i="75"/>
  <c r="BD33" i="75"/>
  <c r="BF32" i="75"/>
  <c r="BI32" i="75"/>
  <c r="BG32" i="75"/>
  <c r="BH32" i="75"/>
  <c r="BG30" i="74"/>
  <c r="BI30" i="74"/>
  <c r="BF30" i="74"/>
  <c r="BH30" i="74"/>
  <c r="BC32" i="74"/>
  <c r="BD31" i="74"/>
  <c r="BH28" i="73"/>
  <c r="BG28" i="73"/>
  <c r="BI28" i="73"/>
  <c r="BF28" i="73"/>
  <c r="BD29" i="73"/>
  <c r="BC30" i="73"/>
  <c r="BD27" i="71"/>
  <c r="BC28" i="71"/>
  <c r="BI26" i="71"/>
  <c r="BH26" i="71"/>
  <c r="BG26" i="71"/>
  <c r="BF26" i="71"/>
  <c r="BD25" i="70"/>
  <c r="BC26" i="70"/>
  <c r="BH24" i="70"/>
  <c r="BI24" i="70"/>
  <c r="BG24" i="70"/>
  <c r="BF24" i="70"/>
  <c r="BG23" i="69"/>
  <c r="BI23" i="69"/>
  <c r="BF23" i="69"/>
  <c r="BH23" i="69"/>
  <c r="BD24" i="69"/>
  <c r="BC25" i="69"/>
  <c r="BC24" i="68"/>
  <c r="BD23" i="68"/>
  <c r="BF22" i="68"/>
  <c r="BH22" i="68"/>
  <c r="BI22" i="68"/>
  <c r="BG22" i="68"/>
  <c r="BG24" i="66"/>
  <c r="BI24" i="66"/>
  <c r="BF24" i="66"/>
  <c r="BH24" i="66"/>
  <c r="BD25" i="66"/>
  <c r="BC26" i="66"/>
  <c r="BG26" i="65"/>
  <c r="BF26" i="65"/>
  <c r="BI26" i="65"/>
  <c r="BH26" i="65"/>
  <c r="BC28" i="65"/>
  <c r="BD27" i="65"/>
  <c r="BD21" i="64"/>
  <c r="BC22" i="64"/>
  <c r="BI20" i="64"/>
  <c r="BH20" i="64"/>
  <c r="BG20" i="64"/>
  <c r="BF20" i="64"/>
  <c r="BH23" i="63"/>
  <c r="BF23" i="63"/>
  <c r="BI23" i="63"/>
  <c r="BG23" i="63"/>
  <c r="BD24" i="63"/>
  <c r="BC25" i="63"/>
  <c r="BF14" i="61"/>
  <c r="BH14" i="61"/>
  <c r="BI14" i="61"/>
  <c r="BG14" i="61"/>
  <c r="BC16" i="61"/>
  <c r="BD15" i="61"/>
  <c r="BC17" i="60"/>
  <c r="BD16" i="60"/>
  <c r="BH15" i="60"/>
  <c r="BF15" i="60"/>
  <c r="BI15" i="60"/>
  <c r="BG15" i="60"/>
  <c r="BC15" i="58"/>
  <c r="BD14" i="58"/>
  <c r="BG13" i="58"/>
  <c r="BI13" i="58"/>
  <c r="BH13" i="58"/>
  <c r="BF13" i="58"/>
  <c r="BD10" i="57"/>
  <c r="BF10" i="57" s="1"/>
  <c r="AH58" i="57"/>
  <c r="AG58" i="57"/>
  <c r="BD11" i="57"/>
  <c r="BC12" i="57"/>
  <c r="BD8" i="57"/>
  <c r="BD9" i="57"/>
  <c r="BD7" i="57"/>
  <c r="BG49" i="85" l="1"/>
  <c r="BI49" i="85"/>
  <c r="BF49" i="85"/>
  <c r="BH49" i="85"/>
  <c r="BC51" i="85"/>
  <c r="BD50" i="85"/>
  <c r="BG48" i="84"/>
  <c r="BF48" i="84"/>
  <c r="BI48" i="84"/>
  <c r="BH48" i="84"/>
  <c r="BC50" i="84"/>
  <c r="BD49" i="84"/>
  <c r="BH45" i="83"/>
  <c r="BI45" i="83"/>
  <c r="BG45" i="83"/>
  <c r="BF45" i="83"/>
  <c r="BD46" i="83"/>
  <c r="BC47" i="83"/>
  <c r="BD47" i="83" s="1"/>
  <c r="BG39" i="81"/>
  <c r="BF39" i="81"/>
  <c r="BI39" i="81"/>
  <c r="BH39" i="81"/>
  <c r="BC41" i="81"/>
  <c r="BD40" i="81"/>
  <c r="BG38" i="80"/>
  <c r="BF38" i="80"/>
  <c r="BI38" i="80"/>
  <c r="BH38" i="80"/>
  <c r="BC40" i="80"/>
  <c r="BD39" i="80"/>
  <c r="BC39" i="78"/>
  <c r="BD38" i="78"/>
  <c r="BF37" i="78"/>
  <c r="BI37" i="78"/>
  <c r="BH37" i="78"/>
  <c r="BG37" i="78"/>
  <c r="BC39" i="79"/>
  <c r="BD38" i="79"/>
  <c r="BI37" i="79"/>
  <c r="BH37" i="79"/>
  <c r="BG37" i="79"/>
  <c r="BF37" i="79"/>
  <c r="BD35" i="76"/>
  <c r="BC36" i="76"/>
  <c r="BI34" i="76"/>
  <c r="BH34" i="76"/>
  <c r="BG34" i="76"/>
  <c r="BF34" i="76"/>
  <c r="BG33" i="75"/>
  <c r="BF33" i="75"/>
  <c r="BI33" i="75"/>
  <c r="BH33" i="75"/>
  <c r="BC35" i="75"/>
  <c r="BD34" i="75"/>
  <c r="BH31" i="74"/>
  <c r="BF31" i="74"/>
  <c r="BI31" i="74"/>
  <c r="BG31" i="74"/>
  <c r="BD32" i="74"/>
  <c r="BC33" i="74"/>
  <c r="BD30" i="73"/>
  <c r="BC31" i="73"/>
  <c r="BI29" i="73"/>
  <c r="BH29" i="73"/>
  <c r="BG29" i="73"/>
  <c r="BF29" i="73"/>
  <c r="BC29" i="71"/>
  <c r="BD28" i="71"/>
  <c r="BF27" i="71"/>
  <c r="BI27" i="71"/>
  <c r="BH27" i="71"/>
  <c r="BG27" i="71"/>
  <c r="BC27" i="70"/>
  <c r="BD26" i="70"/>
  <c r="BI25" i="70"/>
  <c r="BF25" i="70"/>
  <c r="BG25" i="70"/>
  <c r="BH25" i="70"/>
  <c r="BD25" i="69"/>
  <c r="BC26" i="69"/>
  <c r="BH24" i="69"/>
  <c r="BG24" i="69"/>
  <c r="BF24" i="69"/>
  <c r="BI24" i="69"/>
  <c r="BG23" i="68"/>
  <c r="BI23" i="68"/>
  <c r="BH23" i="68"/>
  <c r="BF23" i="68"/>
  <c r="BD24" i="68"/>
  <c r="BC25" i="68"/>
  <c r="BD26" i="66"/>
  <c r="BC27" i="66"/>
  <c r="BH25" i="66"/>
  <c r="BF25" i="66"/>
  <c r="BI25" i="66"/>
  <c r="BG25" i="66"/>
  <c r="BH27" i="65"/>
  <c r="BG27" i="65"/>
  <c r="BF27" i="65"/>
  <c r="BI27" i="65"/>
  <c r="BD28" i="65"/>
  <c r="BC29" i="65"/>
  <c r="BC23" i="64"/>
  <c r="BD22" i="64"/>
  <c r="BF21" i="64"/>
  <c r="BG21" i="64"/>
  <c r="BI21" i="64"/>
  <c r="BH21" i="64"/>
  <c r="BI24" i="63"/>
  <c r="BG24" i="63"/>
  <c r="BF24" i="63"/>
  <c r="BH24" i="63"/>
  <c r="BD25" i="63"/>
  <c r="BC26" i="63"/>
  <c r="BG15" i="61"/>
  <c r="BI15" i="61"/>
  <c r="BH15" i="61"/>
  <c r="BF15" i="61"/>
  <c r="BD16" i="61"/>
  <c r="BC17" i="61"/>
  <c r="BG16" i="60"/>
  <c r="BH16" i="60"/>
  <c r="BI16" i="60"/>
  <c r="BF16" i="60"/>
  <c r="BC18" i="60"/>
  <c r="BD17" i="60"/>
  <c r="BH10" i="57"/>
  <c r="BG10" i="57"/>
  <c r="BI10" i="57"/>
  <c r="BF14" i="58"/>
  <c r="BH14" i="58"/>
  <c r="BG14" i="58"/>
  <c r="BI14" i="58"/>
  <c r="BC16" i="58"/>
  <c r="BD15" i="58"/>
  <c r="BI9" i="57"/>
  <c r="BH9" i="57"/>
  <c r="BF9" i="57"/>
  <c r="BG9" i="57"/>
  <c r="BC13" i="57"/>
  <c r="BD12" i="57"/>
  <c r="BI7" i="57"/>
  <c r="BF7" i="57"/>
  <c r="BH7" i="57"/>
  <c r="BG7" i="57"/>
  <c r="BF11" i="57"/>
  <c r="BI11" i="57"/>
  <c r="BH11" i="57"/>
  <c r="BG11" i="57"/>
  <c r="BI8" i="57"/>
  <c r="BG8" i="57"/>
  <c r="BH8" i="57"/>
  <c r="BF8" i="57"/>
  <c r="BF50" i="85" l="1"/>
  <c r="BH50" i="85"/>
  <c r="BI50" i="85"/>
  <c r="BG50" i="85"/>
  <c r="BC52" i="85"/>
  <c r="BD51" i="85"/>
  <c r="BH49" i="84"/>
  <c r="BG49" i="84"/>
  <c r="BF49" i="84"/>
  <c r="BI49" i="84"/>
  <c r="BC51" i="84"/>
  <c r="BD50" i="84"/>
  <c r="BF47" i="83"/>
  <c r="BG47" i="83"/>
  <c r="BH47" i="83"/>
  <c r="BI47" i="83"/>
  <c r="BG46" i="83"/>
  <c r="BH46" i="83"/>
  <c r="BF46" i="83"/>
  <c r="BI46" i="83"/>
  <c r="BC48" i="83"/>
  <c r="BH40" i="81"/>
  <c r="BG40" i="81"/>
  <c r="BI40" i="81"/>
  <c r="BF40" i="81"/>
  <c r="BD41" i="81"/>
  <c r="BC42" i="81"/>
  <c r="BH39" i="80"/>
  <c r="BG39" i="80"/>
  <c r="BI39" i="80"/>
  <c r="BF39" i="80"/>
  <c r="BD40" i="80"/>
  <c r="BC41" i="80"/>
  <c r="BG38" i="78"/>
  <c r="BF38" i="78"/>
  <c r="BI38" i="78"/>
  <c r="BH38" i="78"/>
  <c r="BC40" i="78"/>
  <c r="BD39" i="78"/>
  <c r="BF38" i="79"/>
  <c r="BI38" i="79"/>
  <c r="BH38" i="79"/>
  <c r="BG38" i="79"/>
  <c r="BC40" i="79"/>
  <c r="BD39" i="79"/>
  <c r="BC37" i="76"/>
  <c r="BD36" i="76"/>
  <c r="BF35" i="76"/>
  <c r="BI35" i="76"/>
  <c r="BH35" i="76"/>
  <c r="BG35" i="76"/>
  <c r="BH34" i="75"/>
  <c r="BG34" i="75"/>
  <c r="BF34" i="75"/>
  <c r="BI34" i="75"/>
  <c r="BD35" i="75"/>
  <c r="BC36" i="75"/>
  <c r="BC34" i="74"/>
  <c r="BD33" i="74"/>
  <c r="BI32" i="74"/>
  <c r="BG32" i="74"/>
  <c r="BF32" i="74"/>
  <c r="BH32" i="74"/>
  <c r="BC32" i="73"/>
  <c r="BD31" i="73"/>
  <c r="BF30" i="73"/>
  <c r="BI30" i="73"/>
  <c r="BH30" i="73"/>
  <c r="BG30" i="73"/>
  <c r="BG28" i="71"/>
  <c r="BF28" i="71"/>
  <c r="BI28" i="71"/>
  <c r="BH28" i="71"/>
  <c r="BC30" i="71"/>
  <c r="BD29" i="71"/>
  <c r="BC28" i="70"/>
  <c r="BD27" i="70"/>
  <c r="BF26" i="70"/>
  <c r="BG26" i="70"/>
  <c r="BI26" i="70"/>
  <c r="BH26" i="70"/>
  <c r="BD26" i="69"/>
  <c r="BC27" i="69"/>
  <c r="BI25" i="69"/>
  <c r="BG25" i="69"/>
  <c r="BH25" i="69"/>
  <c r="BF25" i="69"/>
  <c r="BD25" i="68"/>
  <c r="BC26" i="68"/>
  <c r="BH24" i="68"/>
  <c r="BF24" i="68"/>
  <c r="BI24" i="68"/>
  <c r="BG24" i="68"/>
  <c r="BD27" i="66"/>
  <c r="BC28" i="66"/>
  <c r="BI26" i="66"/>
  <c r="BG26" i="66"/>
  <c r="BF26" i="66"/>
  <c r="BH26" i="66"/>
  <c r="BC30" i="65"/>
  <c r="BD29" i="65"/>
  <c r="BI28" i="65"/>
  <c r="BH28" i="65"/>
  <c r="BG28" i="65"/>
  <c r="BF28" i="65"/>
  <c r="BG22" i="64"/>
  <c r="BH22" i="64"/>
  <c r="BI22" i="64"/>
  <c r="BF22" i="64"/>
  <c r="BD23" i="64"/>
  <c r="BC24" i="64"/>
  <c r="BC27" i="63"/>
  <c r="BD26" i="63"/>
  <c r="BF25" i="63"/>
  <c r="BH25" i="63"/>
  <c r="BI25" i="63"/>
  <c r="BG25" i="63"/>
  <c r="BH16" i="61"/>
  <c r="BF16" i="61"/>
  <c r="BI16" i="61"/>
  <c r="BG16" i="61"/>
  <c r="BD17" i="61"/>
  <c r="BC18" i="61"/>
  <c r="BH17" i="60"/>
  <c r="BF17" i="60"/>
  <c r="BI17" i="60"/>
  <c r="BG17" i="60"/>
  <c r="BD18" i="60"/>
  <c r="BC19" i="60"/>
  <c r="BG15" i="58"/>
  <c r="BI15" i="58"/>
  <c r="BF15" i="58"/>
  <c r="BH15" i="58"/>
  <c r="BC17" i="58"/>
  <c r="BD16" i="58"/>
  <c r="BI12" i="57"/>
  <c r="BF12" i="57"/>
  <c r="BG12" i="57"/>
  <c r="BH12" i="57"/>
  <c r="BC14" i="57"/>
  <c r="BD13" i="57"/>
  <c r="BC53" i="85" l="1"/>
  <c r="BD52" i="85"/>
  <c r="BF50" i="84"/>
  <c r="BI50" i="84"/>
  <c r="BH50" i="84"/>
  <c r="BG50" i="84"/>
  <c r="BC52" i="84"/>
  <c r="BD51" i="84"/>
  <c r="BC49" i="83"/>
  <c r="BD48" i="83"/>
  <c r="BC43" i="81"/>
  <c r="BD42" i="81"/>
  <c r="BI41" i="81"/>
  <c r="BH41" i="81"/>
  <c r="BF41" i="81"/>
  <c r="BG41" i="81"/>
  <c r="BD41" i="80"/>
  <c r="BC42" i="80"/>
  <c r="BI40" i="80"/>
  <c r="BH40" i="80"/>
  <c r="BG40" i="80"/>
  <c r="BF40" i="80"/>
  <c r="BH39" i="78"/>
  <c r="BG39" i="78"/>
  <c r="BI39" i="78"/>
  <c r="BF39" i="78"/>
  <c r="BD40" i="78"/>
  <c r="BC41" i="78"/>
  <c r="BH39" i="79"/>
  <c r="BG39" i="79"/>
  <c r="BF39" i="79"/>
  <c r="BI39" i="79"/>
  <c r="BD40" i="79"/>
  <c r="BC41" i="79"/>
  <c r="BG36" i="76"/>
  <c r="BF36" i="76"/>
  <c r="BI36" i="76"/>
  <c r="BH36" i="76"/>
  <c r="BC38" i="76"/>
  <c r="BD37" i="76"/>
  <c r="BD36" i="75"/>
  <c r="BC37" i="75"/>
  <c r="BI35" i="75"/>
  <c r="BH35" i="75"/>
  <c r="BG35" i="75"/>
  <c r="BF35" i="75"/>
  <c r="BF33" i="74"/>
  <c r="BH33" i="74"/>
  <c r="BI33" i="74"/>
  <c r="BG33" i="74"/>
  <c r="BC35" i="74"/>
  <c r="BD34" i="74"/>
  <c r="BG31" i="73"/>
  <c r="BF31" i="73"/>
  <c r="BI31" i="73"/>
  <c r="BH31" i="73"/>
  <c r="BD32" i="73"/>
  <c r="BC33" i="73"/>
  <c r="BH29" i="71"/>
  <c r="BG29" i="71"/>
  <c r="BF29" i="71"/>
  <c r="BI29" i="71"/>
  <c r="BD30" i="71"/>
  <c r="BC31" i="71"/>
  <c r="BG27" i="70"/>
  <c r="BH27" i="70"/>
  <c r="BI27" i="70"/>
  <c r="BF27" i="70"/>
  <c r="BD28" i="70"/>
  <c r="BC29" i="70"/>
  <c r="BC28" i="69"/>
  <c r="BD27" i="69"/>
  <c r="BI26" i="69"/>
  <c r="BF26" i="69"/>
  <c r="BH26" i="69"/>
  <c r="BG26" i="69"/>
  <c r="BD26" i="68"/>
  <c r="BC27" i="68"/>
  <c r="BI25" i="68"/>
  <c r="BG25" i="68"/>
  <c r="BH25" i="68"/>
  <c r="BF25" i="68"/>
  <c r="BC29" i="66"/>
  <c r="BD28" i="66"/>
  <c r="BF27" i="66"/>
  <c r="BH27" i="66"/>
  <c r="BI27" i="66"/>
  <c r="BG27" i="66"/>
  <c r="BF29" i="65"/>
  <c r="BG29" i="65"/>
  <c r="BI29" i="65"/>
  <c r="BH29" i="65"/>
  <c r="BC31" i="65"/>
  <c r="BD30" i="65"/>
  <c r="BD24" i="64"/>
  <c r="BC25" i="64"/>
  <c r="BH23" i="64"/>
  <c r="BI23" i="64"/>
  <c r="BF23" i="64"/>
  <c r="BG23" i="64"/>
  <c r="BD27" i="63"/>
  <c r="BC28" i="63"/>
  <c r="BG26" i="63"/>
  <c r="BI26" i="63"/>
  <c r="BF26" i="63"/>
  <c r="BH26" i="63"/>
  <c r="BI17" i="61"/>
  <c r="BG17" i="61"/>
  <c r="BH17" i="61"/>
  <c r="BF17" i="61"/>
  <c r="BD18" i="61"/>
  <c r="BC19" i="61"/>
  <c r="BI18" i="60"/>
  <c r="BH18" i="60"/>
  <c r="BF18" i="60"/>
  <c r="BG18" i="60"/>
  <c r="BD19" i="60"/>
  <c r="BC20" i="60"/>
  <c r="BH16" i="58"/>
  <c r="BG16" i="58"/>
  <c r="BI16" i="58"/>
  <c r="BF16" i="58"/>
  <c r="BD17" i="58"/>
  <c r="BC18" i="58"/>
  <c r="BD14" i="57"/>
  <c r="BC15" i="57"/>
  <c r="BI13" i="57"/>
  <c r="BH13" i="57"/>
  <c r="BG13" i="57"/>
  <c r="BF13" i="57"/>
  <c r="BI51" i="85" l="1"/>
  <c r="BG51" i="85"/>
  <c r="BH51" i="85"/>
  <c r="BF51" i="85"/>
  <c r="BC54" i="85"/>
  <c r="BD53" i="85"/>
  <c r="BC53" i="84"/>
  <c r="BD52" i="84"/>
  <c r="BI48" i="83"/>
  <c r="BH48" i="83"/>
  <c r="BF48" i="83"/>
  <c r="BG48" i="83"/>
  <c r="BD49" i="83"/>
  <c r="BC50" i="83"/>
  <c r="BI42" i="81"/>
  <c r="BF42" i="81"/>
  <c r="BH42" i="81"/>
  <c r="BG42" i="81"/>
  <c r="BC44" i="81"/>
  <c r="BD43" i="81"/>
  <c r="BC43" i="80"/>
  <c r="BD42" i="80"/>
  <c r="BF41" i="80"/>
  <c r="BI41" i="80"/>
  <c r="BH41" i="80"/>
  <c r="BG41" i="80"/>
  <c r="BD41" i="78"/>
  <c r="BC42" i="78"/>
  <c r="BI40" i="78"/>
  <c r="BH40" i="78"/>
  <c r="BG40" i="78"/>
  <c r="BF40" i="78"/>
  <c r="BD41" i="79"/>
  <c r="BC42" i="79"/>
  <c r="BI40" i="79"/>
  <c r="BH40" i="79"/>
  <c r="BG40" i="79"/>
  <c r="BF40" i="79"/>
  <c r="BH37" i="76"/>
  <c r="BG37" i="76"/>
  <c r="BI37" i="76"/>
  <c r="BF37" i="76"/>
  <c r="BD38" i="76"/>
  <c r="BC39" i="76"/>
  <c r="BC38" i="75"/>
  <c r="BD37" i="75"/>
  <c r="BF36" i="75"/>
  <c r="BI36" i="75"/>
  <c r="BG36" i="75"/>
  <c r="BH36" i="75"/>
  <c r="BG34" i="74"/>
  <c r="BI34" i="74"/>
  <c r="BF34" i="74"/>
  <c r="BH34" i="74"/>
  <c r="BC36" i="74"/>
  <c r="BD35" i="74"/>
  <c r="BC34" i="73"/>
  <c r="BD33" i="73"/>
  <c r="BI32" i="73"/>
  <c r="BF32" i="73"/>
  <c r="BG32" i="73"/>
  <c r="BH32" i="73"/>
  <c r="BC32" i="71"/>
  <c r="BD31" i="71"/>
  <c r="BI30" i="71"/>
  <c r="BH30" i="71"/>
  <c r="BG30" i="71"/>
  <c r="BF30" i="71"/>
  <c r="BD29" i="70"/>
  <c r="BC30" i="70"/>
  <c r="BH28" i="70"/>
  <c r="BF28" i="70"/>
  <c r="BI28" i="70"/>
  <c r="BG28" i="70"/>
  <c r="BF27" i="69"/>
  <c r="BG27" i="69"/>
  <c r="BI27" i="69"/>
  <c r="BH27" i="69"/>
  <c r="BC29" i="69"/>
  <c r="BD28" i="69"/>
  <c r="BD27" i="68"/>
  <c r="BC28" i="68"/>
  <c r="BF26" i="68"/>
  <c r="BH26" i="68"/>
  <c r="BI26" i="68"/>
  <c r="BG26" i="68"/>
  <c r="BG28" i="66"/>
  <c r="BI28" i="66"/>
  <c r="BF28" i="66"/>
  <c r="BH28" i="66"/>
  <c r="BD29" i="66"/>
  <c r="BC30" i="66"/>
  <c r="BG30" i="65"/>
  <c r="BI30" i="65"/>
  <c r="BF30" i="65"/>
  <c r="BH30" i="65"/>
  <c r="BD31" i="65"/>
  <c r="BC32" i="65"/>
  <c r="BC26" i="64"/>
  <c r="BD25" i="64"/>
  <c r="BI24" i="64"/>
  <c r="BF24" i="64"/>
  <c r="BG24" i="64"/>
  <c r="BH24" i="64"/>
  <c r="BH27" i="63"/>
  <c r="BF27" i="63"/>
  <c r="BI27" i="63"/>
  <c r="BG27" i="63"/>
  <c r="BD28" i="63"/>
  <c r="BC29" i="63"/>
  <c r="BF18" i="61"/>
  <c r="BH18" i="61"/>
  <c r="BI18" i="61"/>
  <c r="BG18" i="61"/>
  <c r="BC20" i="61"/>
  <c r="BD19" i="61"/>
  <c r="BF19" i="60"/>
  <c r="BH19" i="60"/>
  <c r="BI19" i="60"/>
  <c r="BG19" i="60"/>
  <c r="BC21" i="60"/>
  <c r="BD20" i="60"/>
  <c r="BD18" i="58"/>
  <c r="BC19" i="58"/>
  <c r="BI17" i="58"/>
  <c r="BH17" i="58"/>
  <c r="BF17" i="58"/>
  <c r="BG17" i="58"/>
  <c r="BH14" i="57"/>
  <c r="BF14" i="57"/>
  <c r="BG14" i="57"/>
  <c r="BI14" i="57"/>
  <c r="BD15" i="57"/>
  <c r="BC16" i="57"/>
  <c r="BH52" i="85" l="1"/>
  <c r="BF52" i="85"/>
  <c r="BG52" i="85"/>
  <c r="BI52" i="85"/>
  <c r="BC55" i="85"/>
  <c r="BD54" i="85"/>
  <c r="BI51" i="84"/>
  <c r="BH51" i="84"/>
  <c r="BG51" i="84"/>
  <c r="BF51" i="84"/>
  <c r="BC54" i="84"/>
  <c r="BD53" i="84"/>
  <c r="BH49" i="83"/>
  <c r="BI49" i="83"/>
  <c r="BF49" i="83"/>
  <c r="BG49" i="83"/>
  <c r="BC51" i="83"/>
  <c r="BD50" i="83"/>
  <c r="BF43" i="81"/>
  <c r="BH43" i="81"/>
  <c r="BI43" i="81"/>
  <c r="BG43" i="81"/>
  <c r="BC45" i="81"/>
  <c r="BD44" i="81"/>
  <c r="BG42" i="80"/>
  <c r="BF42" i="80"/>
  <c r="BI42" i="80"/>
  <c r="BH42" i="80"/>
  <c r="BC44" i="80"/>
  <c r="BD43" i="80"/>
  <c r="BC43" i="78"/>
  <c r="BD42" i="78"/>
  <c r="BF41" i="78"/>
  <c r="BI41" i="78"/>
  <c r="BH41" i="78"/>
  <c r="BG41" i="78"/>
  <c r="BC43" i="79"/>
  <c r="BD42" i="79"/>
  <c r="BF41" i="79"/>
  <c r="BI41" i="79"/>
  <c r="BH41" i="79"/>
  <c r="BG41" i="79"/>
  <c r="BD39" i="76"/>
  <c r="BC40" i="76"/>
  <c r="BI38" i="76"/>
  <c r="BH38" i="76"/>
  <c r="BF38" i="76"/>
  <c r="BG38" i="76"/>
  <c r="BG37" i="75"/>
  <c r="BF37" i="75"/>
  <c r="BI37" i="75"/>
  <c r="BH37" i="75"/>
  <c r="BC39" i="75"/>
  <c r="BD38" i="75"/>
  <c r="BH35" i="74"/>
  <c r="BF35" i="74"/>
  <c r="BI35" i="74"/>
  <c r="BG35" i="74"/>
  <c r="BD36" i="74"/>
  <c r="BC37" i="74"/>
  <c r="BF33" i="73"/>
  <c r="BH33" i="73"/>
  <c r="BG33" i="73"/>
  <c r="BI33" i="73"/>
  <c r="BC35" i="73"/>
  <c r="BD34" i="73"/>
  <c r="BF31" i="71"/>
  <c r="BI31" i="71"/>
  <c r="BH31" i="71"/>
  <c r="BG31" i="71"/>
  <c r="BD32" i="71"/>
  <c r="BC33" i="71"/>
  <c r="BD30" i="70"/>
  <c r="BC31" i="70"/>
  <c r="BI29" i="70"/>
  <c r="BG29" i="70"/>
  <c r="BH29" i="70"/>
  <c r="BF29" i="70"/>
  <c r="BG28" i="69"/>
  <c r="BH28" i="69"/>
  <c r="BI28" i="69"/>
  <c r="BF28" i="69"/>
  <c r="BD29" i="69"/>
  <c r="BC30" i="69"/>
  <c r="BD28" i="68"/>
  <c r="BC29" i="68"/>
  <c r="BG27" i="68"/>
  <c r="BI27" i="68"/>
  <c r="BH27" i="68"/>
  <c r="BF27" i="68"/>
  <c r="BD30" i="66"/>
  <c r="BC31" i="66"/>
  <c r="BH29" i="66"/>
  <c r="BF29" i="66"/>
  <c r="BI29" i="66"/>
  <c r="BG29" i="66"/>
  <c r="BD32" i="65"/>
  <c r="BC33" i="65"/>
  <c r="BH31" i="65"/>
  <c r="BF31" i="65"/>
  <c r="BI31" i="65"/>
  <c r="BG31" i="65"/>
  <c r="BF25" i="64"/>
  <c r="BH25" i="64"/>
  <c r="BI25" i="64"/>
  <c r="BG25" i="64"/>
  <c r="BC27" i="64"/>
  <c r="BD26" i="64"/>
  <c r="BI28" i="63"/>
  <c r="BG28" i="63"/>
  <c r="BF28" i="63"/>
  <c r="BH28" i="63"/>
  <c r="BD29" i="63"/>
  <c r="BC30" i="63"/>
  <c r="BD20" i="61"/>
  <c r="BC21" i="61"/>
  <c r="BG19" i="61"/>
  <c r="BI19" i="61"/>
  <c r="BH19" i="61"/>
  <c r="BF19" i="61"/>
  <c r="BC22" i="60"/>
  <c r="BD21" i="60"/>
  <c r="BG20" i="60"/>
  <c r="BH20" i="60"/>
  <c r="BI20" i="60"/>
  <c r="BF20" i="60"/>
  <c r="BC20" i="58"/>
  <c r="BD19" i="58"/>
  <c r="BF18" i="58"/>
  <c r="BI18" i="58"/>
  <c r="BG18" i="58"/>
  <c r="BH18" i="58"/>
  <c r="BD16" i="57"/>
  <c r="BC17" i="57"/>
  <c r="BI15" i="57"/>
  <c r="BH15" i="57"/>
  <c r="BG15" i="57"/>
  <c r="BF15" i="57"/>
  <c r="AJ61" i="61"/>
  <c r="G39" i="58"/>
  <c r="G10" i="57"/>
  <c r="E41" i="66"/>
  <c r="G61" i="60"/>
  <c r="AJ62" i="60"/>
  <c r="G7" i="63"/>
  <c r="AJ48" i="65"/>
  <c r="AK19" i="66"/>
  <c r="AK52" i="66"/>
  <c r="AJ19" i="60"/>
  <c r="G43" i="64"/>
  <c r="G33" i="57"/>
  <c r="AJ50" i="60"/>
  <c r="AK34" i="66"/>
  <c r="AJ64" i="58"/>
  <c r="AJ33" i="60"/>
  <c r="AJ53" i="63"/>
  <c r="AJ52" i="57"/>
  <c r="AJ40" i="63"/>
  <c r="AJ54" i="64"/>
  <c r="AJ67" i="57"/>
  <c r="G25" i="63"/>
  <c r="AL31" i="66"/>
  <c r="G23" i="57"/>
  <c r="AJ51" i="57"/>
  <c r="AJ33" i="61"/>
  <c r="G42" i="61"/>
  <c r="AL16" i="66"/>
  <c r="G33" i="63"/>
  <c r="AJ11" i="64"/>
  <c r="AJ26" i="63"/>
  <c r="G26" i="65"/>
  <c r="AK25" i="66"/>
  <c r="AJ27" i="58"/>
  <c r="AJ13" i="58"/>
  <c r="AJ28" i="60"/>
  <c r="G41" i="64"/>
  <c r="AJ12" i="57"/>
  <c r="AJ9" i="61"/>
  <c r="AK35" i="66"/>
  <c r="G30" i="58"/>
  <c r="G19" i="65"/>
  <c r="AJ10" i="64"/>
  <c r="E33" i="66"/>
  <c r="AJ24" i="58"/>
  <c r="AJ65" i="65"/>
  <c r="AJ42" i="61"/>
  <c r="G19" i="61"/>
  <c r="AJ48" i="63"/>
  <c r="AJ21" i="64"/>
  <c r="G30" i="61"/>
  <c r="AJ36" i="61"/>
  <c r="G49" i="63"/>
  <c r="AJ28" i="57"/>
  <c r="E6" i="63"/>
  <c r="AJ17" i="61"/>
  <c r="G50" i="57"/>
  <c r="AJ9" i="58"/>
  <c r="G15" i="61"/>
  <c r="AJ54" i="65"/>
  <c r="AJ49" i="57"/>
  <c r="AJ31" i="58"/>
  <c r="G54" i="57"/>
  <c r="AJ60" i="60"/>
  <c r="G17" i="58"/>
  <c r="G61" i="58"/>
  <c r="AJ61" i="57"/>
  <c r="AJ11" i="60"/>
  <c r="AJ27" i="63"/>
  <c r="AJ47" i="57"/>
  <c r="AJ49" i="58"/>
  <c r="AJ57" i="64"/>
  <c r="G24" i="60"/>
  <c r="G22" i="63"/>
  <c r="G18" i="64"/>
  <c r="AJ61" i="60"/>
  <c r="AJ45" i="64"/>
  <c r="AJ13" i="63"/>
  <c r="AJ58" i="58"/>
  <c r="AJ67" i="63"/>
  <c r="AL35" i="66"/>
  <c r="AK32" i="66"/>
  <c r="AL13" i="66"/>
  <c r="AK20" i="66"/>
  <c r="AJ38" i="60"/>
  <c r="AJ41" i="63"/>
  <c r="G11" i="65"/>
  <c r="AK53" i="66"/>
  <c r="AL14" i="66"/>
  <c r="G29" i="58"/>
  <c r="AJ31" i="64"/>
  <c r="AJ45" i="65"/>
  <c r="AJ29" i="64"/>
  <c r="G39" i="65"/>
  <c r="AJ24" i="57"/>
  <c r="AJ44" i="61"/>
  <c r="AK24" i="66"/>
  <c r="AL12" i="66"/>
  <c r="AJ67" i="58"/>
  <c r="G32" i="63"/>
  <c r="AJ56" i="65"/>
  <c r="AJ8" i="57"/>
  <c r="G20" i="64"/>
  <c r="G16" i="64"/>
  <c r="AJ60" i="64"/>
  <c r="AJ53" i="64"/>
  <c r="AJ19" i="64"/>
  <c r="AJ54" i="60"/>
  <c r="AL38" i="66"/>
  <c r="G49" i="60"/>
  <c r="G21" i="61"/>
  <c r="E38" i="66"/>
  <c r="AL11" i="66"/>
  <c r="AJ25" i="63"/>
  <c r="AJ17" i="58"/>
  <c r="AJ27" i="61"/>
  <c r="G38" i="64"/>
  <c r="G9" i="61"/>
  <c r="AK17" i="65"/>
  <c r="AJ63" i="58"/>
  <c r="AK12" i="66"/>
  <c r="G19" i="58"/>
  <c r="AK42" i="66"/>
  <c r="G14" i="61"/>
  <c r="AL28" i="66"/>
  <c r="AJ16" i="61"/>
  <c r="AL18" i="66"/>
  <c r="G13" i="64"/>
  <c r="G50" i="65"/>
  <c r="G51" i="64"/>
  <c r="G44" i="60"/>
  <c r="AK31" i="66"/>
  <c r="AK10" i="66"/>
  <c r="G14" i="63"/>
  <c r="AJ56" i="57"/>
  <c r="AJ8" i="64"/>
  <c r="AJ37" i="64"/>
  <c r="AJ14" i="60"/>
  <c r="AJ40" i="65"/>
  <c r="E20" i="66"/>
  <c r="AJ67" i="65"/>
  <c r="AJ18" i="60"/>
  <c r="AJ36" i="58"/>
  <c r="G54" i="64"/>
  <c r="G51" i="60"/>
  <c r="G43" i="65"/>
  <c r="AJ22" i="63"/>
  <c r="AJ48" i="61"/>
  <c r="AJ39" i="57"/>
  <c r="G32" i="60"/>
  <c r="AJ54" i="61"/>
  <c r="AJ60" i="57"/>
  <c r="G37" i="60"/>
  <c r="AJ7" i="63"/>
  <c r="G54" i="58"/>
  <c r="G11" i="61"/>
  <c r="G22" i="61"/>
  <c r="AJ36" i="60"/>
  <c r="AJ30" i="63"/>
  <c r="G47" i="61"/>
  <c r="AJ28" i="63"/>
  <c r="G39" i="63"/>
  <c r="AJ43" i="63"/>
  <c r="G21" i="57"/>
  <c r="E6" i="60"/>
  <c r="G11" i="64"/>
  <c r="G9" i="60"/>
  <c r="G21" i="60"/>
  <c r="E43" i="66"/>
  <c r="G15" i="60"/>
  <c r="AJ61" i="65"/>
  <c r="E30" i="66"/>
  <c r="AJ58" i="64"/>
  <c r="AJ54" i="58"/>
  <c r="AJ17" i="63"/>
  <c r="AJ47" i="58"/>
  <c r="AL41" i="66"/>
  <c r="AK14" i="66"/>
  <c r="AK38" i="66"/>
  <c r="AJ18" i="58"/>
  <c r="AJ32" i="60"/>
  <c r="G13" i="60"/>
  <c r="AL22" i="66"/>
  <c r="AJ38" i="57"/>
  <c r="AL20" i="65"/>
  <c r="AJ12" i="63"/>
  <c r="G38" i="58"/>
  <c r="E10" i="66"/>
  <c r="G27" i="63"/>
  <c r="AJ30" i="58"/>
  <c r="G37" i="63"/>
  <c r="AL10" i="66"/>
  <c r="G48" i="65"/>
  <c r="AJ33" i="65"/>
  <c r="E48" i="66"/>
  <c r="AJ21" i="57"/>
  <c r="G41" i="57"/>
  <c r="AJ55" i="61"/>
  <c r="G33" i="58"/>
  <c r="AJ37" i="65"/>
  <c r="AJ43" i="57"/>
  <c r="AJ11" i="57"/>
  <c r="AJ10" i="61"/>
  <c r="AK30" i="66"/>
  <c r="G29" i="60"/>
  <c r="AJ11" i="63"/>
  <c r="AJ57" i="58"/>
  <c r="G35" i="61"/>
  <c r="AL30" i="66"/>
  <c r="AJ59" i="58"/>
  <c r="AK26" i="66"/>
  <c r="G39" i="60"/>
  <c r="G52" i="65"/>
  <c r="G36" i="57"/>
  <c r="AJ11" i="61"/>
  <c r="G51" i="65"/>
  <c r="AJ30" i="61"/>
  <c r="AJ59" i="64"/>
  <c r="G51" i="61"/>
  <c r="G50" i="61"/>
  <c r="AJ8" i="58"/>
  <c r="G48" i="61"/>
  <c r="G51" i="63"/>
  <c r="AJ34" i="57"/>
  <c r="AJ7" i="57"/>
  <c r="G52" i="58"/>
  <c r="G25" i="61"/>
  <c r="G24" i="64"/>
  <c r="G8" i="58"/>
  <c r="AL15" i="66"/>
  <c r="G24" i="57"/>
  <c r="G27" i="64"/>
  <c r="G31" i="60"/>
  <c r="G33" i="64"/>
  <c r="AJ48" i="58"/>
  <c r="AJ59" i="57"/>
  <c r="G27" i="65"/>
  <c r="E14" i="66"/>
  <c r="AJ19" i="65"/>
  <c r="G28" i="64"/>
  <c r="G20" i="58"/>
  <c r="G44" i="65"/>
  <c r="AJ17" i="60"/>
  <c r="AJ34" i="60"/>
  <c r="G14" i="60"/>
  <c r="G23" i="61"/>
  <c r="E45" i="66"/>
  <c r="G18" i="63"/>
  <c r="G61" i="65"/>
  <c r="G31" i="57"/>
  <c r="G16" i="63"/>
  <c r="G40" i="65"/>
  <c r="AJ40" i="58"/>
  <c r="AJ10" i="63"/>
  <c r="G52" i="61"/>
  <c r="AL26" i="66"/>
  <c r="AK21" i="66"/>
  <c r="AJ40" i="60"/>
  <c r="G37" i="65"/>
  <c r="G12" i="61"/>
  <c r="AJ18" i="57"/>
  <c r="G43" i="63"/>
  <c r="G46" i="61"/>
  <c r="G26" i="63"/>
  <c r="AJ41" i="64"/>
  <c r="AJ43" i="60"/>
  <c r="AL34" i="66"/>
  <c r="G31" i="63"/>
  <c r="AJ42" i="63"/>
  <c r="AJ47" i="65"/>
  <c r="AL47" i="66"/>
  <c r="AJ22" i="57"/>
  <c r="AJ46" i="64"/>
  <c r="AJ14" i="65"/>
  <c r="AJ9" i="60"/>
  <c r="E37" i="66"/>
  <c r="E6" i="57"/>
  <c r="E6" i="58"/>
  <c r="G52" i="57"/>
  <c r="AK13" i="66"/>
  <c r="G12" i="63"/>
  <c r="AJ66" i="64"/>
  <c r="AJ10" i="60"/>
  <c r="G10" i="60"/>
  <c r="AL20" i="66"/>
  <c r="E19" i="66"/>
  <c r="AJ13" i="57"/>
  <c r="AJ35" i="63"/>
  <c r="G41" i="61"/>
  <c r="AK37" i="66"/>
  <c r="AJ41" i="61"/>
  <c r="AJ9" i="64"/>
  <c r="E40" i="66"/>
  <c r="G23" i="64"/>
  <c r="AJ33" i="64"/>
  <c r="AJ62" i="64"/>
  <c r="AK44" i="66"/>
  <c r="G13" i="61"/>
  <c r="AJ14" i="63"/>
  <c r="AJ58" i="63"/>
  <c r="G62" i="64"/>
  <c r="E47" i="66"/>
  <c r="G47" i="63"/>
  <c r="AJ64" i="63"/>
  <c r="AJ27" i="65"/>
  <c r="AJ28" i="65"/>
  <c r="G10" i="58"/>
  <c r="G46" i="63"/>
  <c r="AK41" i="66"/>
  <c r="G9" i="57"/>
  <c r="AJ46" i="63"/>
  <c r="G36" i="64"/>
  <c r="AJ66" i="60"/>
  <c r="AJ55" i="64"/>
  <c r="G12" i="58"/>
  <c r="G62" i="58"/>
  <c r="G44" i="64"/>
  <c r="G38" i="60"/>
  <c r="AJ8" i="65"/>
  <c r="AJ36" i="63"/>
  <c r="G45" i="58"/>
  <c r="AJ29" i="58"/>
  <c r="AK39" i="66"/>
  <c r="G24" i="61"/>
  <c r="G61" i="63"/>
  <c r="AJ46" i="60"/>
  <c r="AJ10" i="65"/>
  <c r="G55" i="64"/>
  <c r="AJ21" i="63"/>
  <c r="AJ28" i="64"/>
  <c r="G24" i="65"/>
  <c r="AL32" i="66"/>
  <c r="G61" i="64"/>
  <c r="AJ31" i="61"/>
  <c r="G48" i="64"/>
  <c r="AJ43" i="58"/>
  <c r="AJ66" i="57"/>
  <c r="G45" i="63"/>
  <c r="AJ64" i="60"/>
  <c r="G10" i="65"/>
  <c r="G18" i="58"/>
  <c r="G9" i="58"/>
  <c r="AJ45" i="57"/>
  <c r="AJ63" i="57"/>
  <c r="G53" i="57"/>
  <c r="AJ32" i="57"/>
  <c r="G17" i="60"/>
  <c r="G17" i="57"/>
  <c r="G53" i="64"/>
  <c r="AJ67" i="61"/>
  <c r="AJ37" i="58"/>
  <c r="AJ59" i="60"/>
  <c r="G25" i="57"/>
  <c r="AJ38" i="63"/>
  <c r="E31" i="66"/>
  <c r="G26" i="58"/>
  <c r="AL39" i="66"/>
  <c r="AJ47" i="64"/>
  <c r="AJ56" i="58"/>
  <c r="AJ44" i="64"/>
  <c r="G39" i="57"/>
  <c r="G33" i="60"/>
  <c r="G19" i="57"/>
  <c r="AJ37" i="57"/>
  <c r="AJ22" i="58"/>
  <c r="G46" i="64"/>
  <c r="AJ50" i="65"/>
  <c r="AJ50" i="58"/>
  <c r="E46" i="66"/>
  <c r="G14" i="57"/>
  <c r="G12" i="60"/>
  <c r="E23" i="66"/>
  <c r="E44" i="66"/>
  <c r="AK27" i="66"/>
  <c r="G35" i="58"/>
  <c r="AJ26" i="57"/>
  <c r="AJ34" i="61"/>
  <c r="AJ59" i="65"/>
  <c r="AJ17" i="57"/>
  <c r="AJ51" i="63"/>
  <c r="AJ11" i="58"/>
  <c r="G31" i="64"/>
  <c r="G34" i="60"/>
  <c r="G29" i="61"/>
  <c r="AK61" i="66"/>
  <c r="AK17" i="66"/>
  <c r="AJ32" i="63"/>
  <c r="G47" i="65"/>
  <c r="G43" i="57"/>
  <c r="AL45" i="58"/>
  <c r="AJ12" i="60"/>
  <c r="G8" i="64"/>
  <c r="G56" i="60"/>
  <c r="AJ48" i="64"/>
  <c r="G39" i="61"/>
  <c r="AJ22" i="61"/>
  <c r="AK41" i="65"/>
  <c r="G46" i="58"/>
  <c r="AK49" i="66"/>
  <c r="G7" i="58"/>
  <c r="AJ23" i="61"/>
  <c r="G41" i="58"/>
  <c r="G34" i="57"/>
  <c r="G54" i="61"/>
  <c r="AJ33" i="58"/>
  <c r="G18" i="65"/>
  <c r="E36" i="66"/>
  <c r="G8" i="63"/>
  <c r="AJ29" i="57"/>
  <c r="AJ66" i="61"/>
  <c r="AL17" i="66"/>
  <c r="AJ46" i="61"/>
  <c r="AJ26" i="58"/>
  <c r="AJ32" i="61"/>
  <c r="AL46" i="66"/>
  <c r="AK29" i="66"/>
  <c r="AK43" i="66"/>
  <c r="G21" i="63"/>
  <c r="G29" i="57"/>
  <c r="G20" i="57"/>
  <c r="AJ53" i="58"/>
  <c r="AJ56" i="60"/>
  <c r="G53" i="60"/>
  <c r="AJ61" i="64"/>
  <c r="AJ47" i="61"/>
  <c r="G17" i="64"/>
  <c r="AJ54" i="57"/>
  <c r="AL7" i="66"/>
  <c r="G45" i="64"/>
  <c r="AK7" i="66"/>
  <c r="AJ43" i="61"/>
  <c r="AJ56" i="61"/>
  <c r="AJ48" i="60"/>
  <c r="G14" i="58"/>
  <c r="AJ32" i="58"/>
  <c r="AJ67" i="64"/>
  <c r="G13" i="65"/>
  <c r="G53" i="61"/>
  <c r="G44" i="63"/>
  <c r="AJ24" i="61"/>
  <c r="G49" i="65"/>
  <c r="G15" i="57"/>
  <c r="G30" i="65"/>
  <c r="AK24" i="65"/>
  <c r="AJ59" i="61"/>
  <c r="G22" i="60"/>
  <c r="AJ52" i="61"/>
  <c r="AK45" i="66"/>
  <c r="AJ49" i="64"/>
  <c r="G62" i="65"/>
  <c r="G50" i="63"/>
  <c r="AK22" i="65"/>
  <c r="G30" i="64"/>
  <c r="AJ40" i="57"/>
  <c r="AL49" i="66"/>
  <c r="AJ13" i="64"/>
  <c r="E52" i="66"/>
  <c r="G25" i="65"/>
  <c r="AJ36" i="65"/>
  <c r="AJ53" i="60"/>
  <c r="G35" i="63"/>
  <c r="AJ20" i="64"/>
  <c r="AL43" i="66"/>
  <c r="AJ35" i="60"/>
  <c r="AJ63" i="65"/>
  <c r="AL53" i="66"/>
  <c r="AJ66" i="65"/>
  <c r="G48" i="57"/>
  <c r="AJ57" i="63"/>
  <c r="AJ43" i="64"/>
  <c r="AJ60" i="61"/>
  <c r="G31" i="58"/>
  <c r="G45" i="65"/>
  <c r="G54" i="60"/>
  <c r="AJ21" i="58"/>
  <c r="AL61" i="66"/>
  <c r="E35" i="66"/>
  <c r="AJ62" i="65"/>
  <c r="G49" i="58"/>
  <c r="G42" i="63"/>
  <c r="G35" i="65"/>
  <c r="G19" i="63"/>
  <c r="AK48" i="66"/>
  <c r="E27" i="66"/>
  <c r="G20" i="61"/>
  <c r="G22" i="57"/>
  <c r="AJ52" i="58"/>
  <c r="AJ57" i="57"/>
  <c r="AJ33" i="57"/>
  <c r="G13" i="57"/>
  <c r="G29" i="65"/>
  <c r="AJ32" i="65"/>
  <c r="AJ30" i="64"/>
  <c r="AJ10" i="58"/>
  <c r="G10" i="63"/>
  <c r="G46" i="57"/>
  <c r="AJ39" i="61"/>
  <c r="AJ58" i="60"/>
  <c r="AL52" i="66"/>
  <c r="AJ22" i="60"/>
  <c r="E16" i="66"/>
  <c r="E15" i="66"/>
  <c r="G7" i="65"/>
  <c r="AJ12" i="64"/>
  <c r="G51" i="57"/>
  <c r="AJ46" i="58"/>
  <c r="AJ27" i="57"/>
  <c r="E39" i="66"/>
  <c r="AK47" i="66"/>
  <c r="AJ18" i="61"/>
  <c r="G27" i="58"/>
  <c r="E6" i="64"/>
  <c r="AJ65" i="57"/>
  <c r="AJ16" i="65"/>
  <c r="AJ8" i="60"/>
  <c r="AJ35" i="65"/>
  <c r="AJ41" i="57"/>
  <c r="AJ29" i="65"/>
  <c r="AL44" i="66"/>
  <c r="AJ15" i="58"/>
  <c r="E6" i="61"/>
  <c r="AJ36" i="57"/>
  <c r="G17" i="61"/>
  <c r="G13" i="63"/>
  <c r="G34" i="61"/>
  <c r="AJ65" i="60"/>
  <c r="AJ53" i="61"/>
  <c r="G62" i="61"/>
  <c r="G40" i="57"/>
  <c r="AJ18" i="64"/>
  <c r="E17" i="66"/>
  <c r="AJ28" i="58"/>
  <c r="AJ20" i="58"/>
  <c r="G53" i="63"/>
  <c r="AK15" i="66"/>
  <c r="G56" i="57"/>
  <c r="G9" i="65"/>
  <c r="AJ47" i="63"/>
  <c r="AJ19" i="63"/>
  <c r="AJ52" i="60"/>
  <c r="G16" i="65"/>
  <c r="G15" i="63"/>
  <c r="G57" i="57"/>
  <c r="G55" i="57"/>
  <c r="AL45" i="66"/>
  <c r="AK20" i="65"/>
  <c r="G61" i="61"/>
  <c r="AK18" i="66"/>
  <c r="G46" i="60"/>
  <c r="AK8" i="66"/>
  <c r="AJ20" i="63"/>
  <c r="AJ9" i="57"/>
  <c r="G30" i="57"/>
  <c r="AJ51" i="64"/>
  <c r="G12" i="64"/>
  <c r="G53" i="65"/>
  <c r="AJ43" i="65"/>
  <c r="AJ29" i="61"/>
  <c r="AJ23" i="57"/>
  <c r="E13" i="66"/>
  <c r="AJ38" i="61"/>
  <c r="AJ34" i="58"/>
  <c r="G40" i="64"/>
  <c r="AJ18" i="63"/>
  <c r="AJ40" i="64"/>
  <c r="G39" i="64"/>
  <c r="G7" i="60"/>
  <c r="AL25" i="66"/>
  <c r="AJ52" i="63"/>
  <c r="G31" i="65"/>
  <c r="AJ31" i="65"/>
  <c r="AJ24" i="64"/>
  <c r="G21" i="58"/>
  <c r="AJ23" i="63"/>
  <c r="AJ63" i="60"/>
  <c r="AK16" i="66"/>
  <c r="AJ42" i="64"/>
  <c r="G22" i="58"/>
  <c r="G45" i="57"/>
  <c r="AJ7" i="60"/>
  <c r="G53" i="58"/>
  <c r="AJ66" i="58"/>
  <c r="G20" i="65"/>
  <c r="G38" i="63"/>
  <c r="AJ38" i="58"/>
  <c r="G45" i="61"/>
  <c r="G38" i="57"/>
  <c r="AL23" i="66"/>
  <c r="G23" i="58"/>
  <c r="G25" i="60"/>
  <c r="G23" i="63"/>
  <c r="AJ20" i="60"/>
  <c r="G55" i="61"/>
  <c r="AJ51" i="61"/>
  <c r="AJ60" i="58"/>
  <c r="AJ39" i="64"/>
  <c r="G44" i="61"/>
  <c r="G50" i="58"/>
  <c r="G16" i="61"/>
  <c r="AJ65" i="64"/>
  <c r="G62" i="63"/>
  <c r="G20" i="60"/>
  <c r="AJ35" i="61"/>
  <c r="G12" i="65"/>
  <c r="AJ25" i="60"/>
  <c r="AJ9" i="65"/>
  <c r="G28" i="57"/>
  <c r="AJ24" i="63"/>
  <c r="G26" i="60"/>
  <c r="AJ48" i="57"/>
  <c r="AJ23" i="60"/>
  <c r="E42" i="66"/>
  <c r="AJ42" i="65"/>
  <c r="G42" i="58"/>
  <c r="AK36" i="66"/>
  <c r="AJ53" i="57"/>
  <c r="AJ63" i="61"/>
  <c r="G52" i="60"/>
  <c r="AJ27" i="64"/>
  <c r="G37" i="61"/>
  <c r="AJ63" i="63"/>
  <c r="G26" i="64"/>
  <c r="E25" i="66"/>
  <c r="G28" i="63"/>
  <c r="AJ59" i="63"/>
  <c r="AL50" i="66"/>
  <c r="E34" i="66"/>
  <c r="G50" i="60"/>
  <c r="AJ39" i="58"/>
  <c r="AJ34" i="63"/>
  <c r="AJ57" i="65"/>
  <c r="AJ37" i="61"/>
  <c r="G10" i="61"/>
  <c r="AJ14" i="61"/>
  <c r="AJ25" i="57"/>
  <c r="AJ52" i="64"/>
  <c r="G36" i="61"/>
  <c r="AL9" i="66"/>
  <c r="AJ16" i="64"/>
  <c r="AJ23" i="64"/>
  <c r="G34" i="64"/>
  <c r="AJ29" i="63"/>
  <c r="G45" i="60"/>
  <c r="G42" i="64"/>
  <c r="AJ50" i="64"/>
  <c r="G24" i="58"/>
  <c r="AJ15" i="64"/>
  <c r="AK22" i="66"/>
  <c r="G62" i="57"/>
  <c r="AJ8" i="63"/>
  <c r="AL24" i="66"/>
  <c r="AJ40" i="61"/>
  <c r="AJ55" i="65"/>
  <c r="AJ51" i="58"/>
  <c r="G37" i="58"/>
  <c r="G43" i="58"/>
  <c r="G34" i="65"/>
  <c r="AJ65" i="58"/>
  <c r="AJ45" i="61"/>
  <c r="G51" i="58"/>
  <c r="AL27" i="66"/>
  <c r="AJ7" i="64"/>
  <c r="G35" i="57"/>
  <c r="AJ42" i="58"/>
  <c r="AL21" i="66"/>
  <c r="E53" i="66"/>
  <c r="G36" i="58"/>
  <c r="AJ64" i="61"/>
  <c r="AJ26" i="64"/>
  <c r="AJ57" i="61"/>
  <c r="AJ25" i="65"/>
  <c r="AJ28" i="61"/>
  <c r="G54" i="63"/>
  <c r="AJ16" i="58"/>
  <c r="AJ62" i="61"/>
  <c r="AJ35" i="58"/>
  <c r="AJ25" i="58"/>
  <c r="AJ34" i="65"/>
  <c r="AJ61" i="63"/>
  <c r="G14" i="65"/>
  <c r="G43" i="60"/>
  <c r="G20" i="63"/>
  <c r="AJ10" i="57"/>
  <c r="G37" i="57"/>
  <c r="AJ15" i="63"/>
  <c r="AJ49" i="63"/>
  <c r="AJ42" i="57"/>
  <c r="AJ36" i="64"/>
  <c r="G41" i="60"/>
  <c r="AJ30" i="60"/>
  <c r="AL22" i="65"/>
  <c r="AJ24" i="60"/>
  <c r="AJ51" i="65"/>
  <c r="G34" i="63"/>
  <c r="G9" i="63"/>
  <c r="AJ44" i="58"/>
  <c r="G36" i="60"/>
  <c r="AJ19" i="57"/>
  <c r="AL8" i="66"/>
  <c r="G16" i="58"/>
  <c r="G52" i="63"/>
  <c r="G29" i="63"/>
  <c r="AJ50" i="63"/>
  <c r="AL24" i="65"/>
  <c r="G12" i="57"/>
  <c r="AJ16" i="60"/>
  <c r="AK28" i="66"/>
  <c r="AJ15" i="60"/>
  <c r="AJ13" i="65"/>
  <c r="AJ38" i="65"/>
  <c r="AJ37" i="60"/>
  <c r="G62" i="60"/>
  <c r="G50" i="64"/>
  <c r="AJ18" i="65"/>
  <c r="AJ23" i="58"/>
  <c r="G40" i="61"/>
  <c r="G17" i="63"/>
  <c r="AL19" i="66"/>
  <c r="G55" i="65"/>
  <c r="AJ12" i="65"/>
  <c r="AJ14" i="57"/>
  <c r="G15" i="64"/>
  <c r="G48" i="63"/>
  <c r="AJ47" i="60"/>
  <c r="G22" i="65"/>
  <c r="AJ7" i="65"/>
  <c r="AJ57" i="60"/>
  <c r="AJ23" i="65"/>
  <c r="G18" i="57"/>
  <c r="G38" i="65"/>
  <c r="G7" i="61"/>
  <c r="AJ34" i="64"/>
  <c r="G33" i="61"/>
  <c r="G56" i="58"/>
  <c r="AL37" i="66"/>
  <c r="G54" i="65"/>
  <c r="AJ58" i="57"/>
  <c r="G55" i="58"/>
  <c r="AJ9" i="63"/>
  <c r="AJ13" i="61"/>
  <c r="G33" i="65"/>
  <c r="AJ7" i="58"/>
  <c r="AJ62" i="57"/>
  <c r="AL17" i="65"/>
  <c r="G55" i="63"/>
  <c r="AJ42" i="60"/>
  <c r="AK51" i="66"/>
  <c r="AJ12" i="61"/>
  <c r="AJ14" i="64"/>
  <c r="AJ27" i="60"/>
  <c r="AJ39" i="63"/>
  <c r="AJ21" i="61"/>
  <c r="G40" i="60"/>
  <c r="G11" i="58"/>
  <c r="G47" i="60"/>
  <c r="G49" i="64"/>
  <c r="G19" i="64"/>
  <c r="AL36" i="66"/>
  <c r="AJ22" i="64"/>
  <c r="E11" i="66"/>
  <c r="AJ60" i="63"/>
  <c r="AJ16" i="57"/>
  <c r="G13" i="58"/>
  <c r="AJ20" i="57"/>
  <c r="AJ26" i="65"/>
  <c r="AJ15" i="65"/>
  <c r="AK11" i="66"/>
  <c r="AJ7" i="61"/>
  <c r="G8" i="60"/>
  <c r="G32" i="57"/>
  <c r="AJ15" i="61"/>
  <c r="G37" i="64"/>
  <c r="AJ15" i="57"/>
  <c r="AJ16" i="63"/>
  <c r="AJ44" i="60"/>
  <c r="AJ64" i="65"/>
  <c r="AJ31" i="63"/>
  <c r="AJ44" i="57"/>
  <c r="G44" i="57"/>
  <c r="G46" i="65"/>
  <c r="AJ65" i="61"/>
  <c r="AJ8" i="61"/>
  <c r="G23" i="65"/>
  <c r="G49" i="61"/>
  <c r="G61" i="57"/>
  <c r="AJ14" i="58"/>
  <c r="G30" i="63"/>
  <c r="AJ46" i="65"/>
  <c r="G25" i="64"/>
  <c r="G28" i="61"/>
  <c r="AJ44" i="65"/>
  <c r="AJ39" i="60"/>
  <c r="E12" i="66"/>
  <c r="AJ30" i="65"/>
  <c r="E51" i="66"/>
  <c r="E50" i="66"/>
  <c r="AJ65" i="63"/>
  <c r="AJ32" i="64"/>
  <c r="AJ64" i="64"/>
  <c r="AJ58" i="61"/>
  <c r="AJ19" i="61"/>
  <c r="AJ50" i="61"/>
  <c r="G32" i="61"/>
  <c r="E61" i="66"/>
  <c r="G26" i="61"/>
  <c r="AJ11" i="65"/>
  <c r="G47" i="64"/>
  <c r="AJ41" i="60"/>
  <c r="AJ63" i="64"/>
  <c r="AJ30" i="57"/>
  <c r="G36" i="63"/>
  <c r="AJ26" i="60"/>
  <c r="G7" i="57"/>
  <c r="G31" i="61"/>
  <c r="G21" i="65"/>
  <c r="G43" i="61"/>
  <c r="AJ51" i="60"/>
  <c r="G38" i="61"/>
  <c r="G11" i="60"/>
  <c r="AJ31" i="57"/>
  <c r="G8" i="65"/>
  <c r="AJ21" i="60"/>
  <c r="G19" i="60"/>
  <c r="G42" i="57"/>
  <c r="AK23" i="66"/>
  <c r="AK46" i="66"/>
  <c r="G57" i="58"/>
  <c r="AJ56" i="64"/>
  <c r="G17" i="65"/>
  <c r="G24" i="63"/>
  <c r="G44" i="58"/>
  <c r="G26" i="57"/>
  <c r="G10" i="64"/>
  <c r="G11" i="57"/>
  <c r="G27" i="60"/>
  <c r="G15" i="65"/>
  <c r="AJ25" i="61"/>
  <c r="AJ53" i="65"/>
  <c r="AJ39" i="65"/>
  <c r="AJ55" i="58"/>
  <c r="AJ12" i="58"/>
  <c r="AJ33" i="63"/>
  <c r="G11" i="63"/>
  <c r="AJ46" i="57"/>
  <c r="G27" i="57"/>
  <c r="G28" i="65"/>
  <c r="AJ50" i="57"/>
  <c r="G7" i="64"/>
  <c r="E49" i="66"/>
  <c r="AL29" i="66"/>
  <c r="G32" i="64"/>
  <c r="G28" i="60"/>
  <c r="G22" i="64"/>
  <c r="AJ29" i="60"/>
  <c r="G23" i="60"/>
  <c r="G18" i="60"/>
  <c r="G42" i="65"/>
  <c r="AJ58" i="65"/>
  <c r="G40" i="63"/>
  <c r="AK9" i="66"/>
  <c r="G30" i="60"/>
  <c r="AJ41" i="58"/>
  <c r="AK45" i="58"/>
  <c r="G18" i="61"/>
  <c r="E29" i="66"/>
  <c r="AJ20" i="61"/>
  <c r="G21" i="64"/>
  <c r="G49" i="57"/>
  <c r="AJ38" i="64"/>
  <c r="AL51" i="66"/>
  <c r="G14" i="64"/>
  <c r="AJ56" i="63"/>
  <c r="G34" i="58"/>
  <c r="AJ45" i="63"/>
  <c r="G52" i="64"/>
  <c r="AL41" i="65"/>
  <c r="G29" i="64"/>
  <c r="AJ61" i="58"/>
  <c r="AJ55" i="60"/>
  <c r="G42" i="60"/>
  <c r="G28" i="58"/>
  <c r="AJ31" i="60"/>
  <c r="AJ67" i="60"/>
  <c r="G35" i="64"/>
  <c r="AJ55" i="63"/>
  <c r="G32" i="58"/>
  <c r="G27" i="61"/>
  <c r="G25" i="58"/>
  <c r="G8" i="57"/>
  <c r="AJ26" i="61"/>
  <c r="G16" i="60"/>
  <c r="G36" i="65"/>
  <c r="AJ52" i="65"/>
  <c r="G41" i="63"/>
  <c r="AJ21" i="65"/>
  <c r="AJ25" i="64"/>
  <c r="AJ54" i="63"/>
  <c r="G15" i="58"/>
  <c r="AJ45" i="60"/>
  <c r="G41" i="65"/>
  <c r="G9" i="64"/>
  <c r="AJ37" i="63"/>
  <c r="AJ17" i="64"/>
  <c r="G40" i="58"/>
  <c r="AJ44" i="63"/>
  <c r="AJ55" i="57"/>
  <c r="AJ62" i="58"/>
  <c r="AJ62" i="63"/>
  <c r="AJ60" i="65"/>
  <c r="AJ49" i="65"/>
  <c r="AL42" i="66"/>
  <c r="G47" i="58"/>
  <c r="G32" i="65"/>
  <c r="G55" i="60"/>
  <c r="AJ49" i="61"/>
  <c r="G48" i="60"/>
  <c r="G8" i="61"/>
  <c r="AJ64" i="57"/>
  <c r="AJ35" i="57"/>
  <c r="AL48" i="66"/>
  <c r="G35" i="60"/>
  <c r="E21" i="66"/>
  <c r="AJ13" i="60"/>
  <c r="AJ49" i="60"/>
  <c r="G47" i="57"/>
  <c r="G16" i="57"/>
  <c r="G48" i="58"/>
  <c r="AJ19" i="58"/>
  <c r="AJ35" i="64"/>
  <c r="AJ66" i="63"/>
  <c r="AK50" i="66"/>
  <c r="AO7" i="7"/>
  <c r="AX7" i="7"/>
  <c r="AX11" i="7"/>
  <c r="AG43" i="66" l="1"/>
  <c r="AH43" i="66"/>
  <c r="AM50" i="66"/>
  <c r="AL66" i="63"/>
  <c r="AK66" i="63"/>
  <c r="AM66" i="63" s="1"/>
  <c r="AH15" i="66"/>
  <c r="AG15" i="66"/>
  <c r="AH22" i="65"/>
  <c r="AG22" i="65"/>
  <c r="AH49" i="66"/>
  <c r="AG49" i="66"/>
  <c r="AH48" i="66"/>
  <c r="AG48" i="66"/>
  <c r="AM22" i="65"/>
  <c r="AK64" i="57"/>
  <c r="AM64" i="57" s="1"/>
  <c r="AL64" i="57"/>
  <c r="AK59" i="64"/>
  <c r="AM59" i="64" s="1"/>
  <c r="AL59" i="64"/>
  <c r="AM45" i="66"/>
  <c r="AK59" i="61"/>
  <c r="AM59" i="61" s="1"/>
  <c r="AL59" i="61"/>
  <c r="AH42" i="66"/>
  <c r="AG42" i="66"/>
  <c r="AM24" i="65"/>
  <c r="AM26" i="66"/>
  <c r="AL60" i="65"/>
  <c r="AK60" i="65"/>
  <c r="AM60" i="65" s="1"/>
  <c r="AK59" i="58"/>
  <c r="AM59" i="58" s="1"/>
  <c r="AL59" i="58"/>
  <c r="AG30" i="66"/>
  <c r="AH30" i="66"/>
  <c r="AL57" i="61"/>
  <c r="AK57" i="61"/>
  <c r="AM57" i="61" s="1"/>
  <c r="AL67" i="64"/>
  <c r="AK67" i="64"/>
  <c r="AM67" i="64" s="1"/>
  <c r="AM30" i="66"/>
  <c r="AL64" i="61"/>
  <c r="AK64" i="61"/>
  <c r="AM64" i="61" s="1"/>
  <c r="AG21" i="66"/>
  <c r="AH21" i="66"/>
  <c r="AK56" i="61"/>
  <c r="AM56" i="61" s="1"/>
  <c r="AL56" i="61"/>
  <c r="AM7" i="66"/>
  <c r="AH27" i="66"/>
  <c r="AG27" i="66"/>
  <c r="AH7" i="66"/>
  <c r="AG7" i="66"/>
  <c r="AL65" i="58"/>
  <c r="AK65" i="58"/>
  <c r="AM65" i="58" s="1"/>
  <c r="AH10" i="66"/>
  <c r="AG10" i="66"/>
  <c r="R8" i="66"/>
  <c r="U10" i="66"/>
  <c r="V10" i="66" s="1"/>
  <c r="U11" i="66"/>
  <c r="V11" i="66" s="1"/>
  <c r="R9" i="66"/>
  <c r="U16" i="66" a="1"/>
  <c r="U16" i="66" s="1"/>
  <c r="O9" i="66"/>
  <c r="O13" i="66"/>
  <c r="P13" i="66" s="1"/>
  <c r="R12" i="66"/>
  <c r="R10" i="66"/>
  <c r="U8" i="66"/>
  <c r="V8" i="66" s="1"/>
  <c r="R16" i="66" a="1"/>
  <c r="R16" i="66" s="1"/>
  <c r="O11" i="66"/>
  <c r="U12" i="66"/>
  <c r="O12" i="66"/>
  <c r="R11" i="66"/>
  <c r="U13" i="66"/>
  <c r="V13" i="66" s="1"/>
  <c r="U9" i="66"/>
  <c r="O16" i="66" a="1"/>
  <c r="O16" i="66" s="1"/>
  <c r="R13" i="66"/>
  <c r="AA13" i="66" s="1"/>
  <c r="O8" i="66"/>
  <c r="O10" i="66"/>
  <c r="AH24" i="66"/>
  <c r="AG24" i="66"/>
  <c r="AM43" i="66"/>
  <c r="AG20" i="65"/>
  <c r="AH20" i="65"/>
  <c r="AK67" i="60"/>
  <c r="AM67" i="60" s="1"/>
  <c r="AL67" i="60"/>
  <c r="AM29" i="66"/>
  <c r="AM22" i="66"/>
  <c r="AG46" i="66"/>
  <c r="AH46" i="66"/>
  <c r="AH22" i="66"/>
  <c r="AG22" i="66"/>
  <c r="AG17" i="66"/>
  <c r="AH17" i="66"/>
  <c r="AM38" i="66"/>
  <c r="AK66" i="61"/>
  <c r="AM66" i="61" s="1"/>
  <c r="AL66" i="61"/>
  <c r="AM14" i="66"/>
  <c r="AH41" i="65"/>
  <c r="AG41" i="65"/>
  <c r="AG41" i="66"/>
  <c r="AH41" i="66"/>
  <c r="AL56" i="63"/>
  <c r="AK56" i="63"/>
  <c r="AM56" i="63" s="1"/>
  <c r="AG9" i="66"/>
  <c r="AH9" i="66"/>
  <c r="AK58" i="64"/>
  <c r="AM58" i="64" s="1"/>
  <c r="AL58" i="64"/>
  <c r="AH51" i="66"/>
  <c r="AG51" i="66"/>
  <c r="AM49" i="66"/>
  <c r="AK57" i="65"/>
  <c r="AM57" i="65" s="1"/>
  <c r="AL57" i="65"/>
  <c r="AM41" i="65"/>
  <c r="AM45" i="58"/>
  <c r="AM9" i="66"/>
  <c r="AH50" i="66"/>
  <c r="AG50" i="66"/>
  <c r="AK59" i="63"/>
  <c r="AM59" i="63" s="1"/>
  <c r="AL59" i="63"/>
  <c r="AK58" i="65"/>
  <c r="AM58" i="65" s="1"/>
  <c r="AL58" i="65"/>
  <c r="AH45" i="58"/>
  <c r="AG45" i="58"/>
  <c r="AK63" i="63"/>
  <c r="AM63" i="63" s="1"/>
  <c r="AL63" i="63"/>
  <c r="AM17" i="66"/>
  <c r="AM61" i="66"/>
  <c r="AK63" i="61"/>
  <c r="AM63" i="61" s="1"/>
  <c r="AL63" i="61"/>
  <c r="AL60" i="57"/>
  <c r="AK60" i="57"/>
  <c r="AM60" i="57" s="1"/>
  <c r="AH29" i="66"/>
  <c r="AG29" i="66"/>
  <c r="AM36" i="66"/>
  <c r="AL59" i="65"/>
  <c r="AK59" i="65"/>
  <c r="AM59" i="65" s="1"/>
  <c r="AM27" i="66"/>
  <c r="AL67" i="65"/>
  <c r="AK67" i="65"/>
  <c r="AM67" i="65" s="1"/>
  <c r="AK65" i="64"/>
  <c r="AM65" i="64" s="1"/>
  <c r="AL65" i="64"/>
  <c r="AM10" i="66"/>
  <c r="AM31" i="66"/>
  <c r="AL60" i="58"/>
  <c r="AK60" i="58"/>
  <c r="AM60" i="58" s="1"/>
  <c r="AK56" i="64"/>
  <c r="AM56" i="64" s="1"/>
  <c r="AL56" i="64"/>
  <c r="AG18" i="66"/>
  <c r="AH18" i="66"/>
  <c r="AM46" i="66"/>
  <c r="AM23" i="66"/>
  <c r="AG39" i="66"/>
  <c r="AH39" i="66"/>
  <c r="AG28" i="66"/>
  <c r="AH28" i="66"/>
  <c r="AH23" i="66"/>
  <c r="AG23" i="66"/>
  <c r="AM42" i="66"/>
  <c r="AM12" i="66"/>
  <c r="AK59" i="60"/>
  <c r="AM59" i="60" s="1"/>
  <c r="AL59" i="60"/>
  <c r="AL63" i="58"/>
  <c r="AK63" i="58"/>
  <c r="AM63" i="58" s="1"/>
  <c r="AM17" i="65"/>
  <c r="AK67" i="61"/>
  <c r="AM67" i="61" s="1"/>
  <c r="AL67" i="61"/>
  <c r="AL66" i="58"/>
  <c r="AK66" i="58"/>
  <c r="AM66" i="58" s="1"/>
  <c r="AH11" i="66"/>
  <c r="AG11" i="66"/>
  <c r="AL63" i="57"/>
  <c r="AK63" i="57"/>
  <c r="AM63" i="57" s="1"/>
  <c r="AM16" i="66"/>
  <c r="AL63" i="60"/>
  <c r="AK63" i="60"/>
  <c r="AM63" i="60" s="1"/>
  <c r="AL63" i="64"/>
  <c r="AK63" i="64"/>
  <c r="AM63" i="64" s="1"/>
  <c r="AG38" i="66"/>
  <c r="AH38" i="66"/>
  <c r="AK64" i="60"/>
  <c r="AM64" i="60" s="1"/>
  <c r="AL64" i="60"/>
  <c r="AL66" i="57"/>
  <c r="AK66" i="57"/>
  <c r="AM66" i="57" s="1"/>
  <c r="AK60" i="64"/>
  <c r="AM60" i="64" s="1"/>
  <c r="AL60" i="64"/>
  <c r="AG25" i="66"/>
  <c r="AH25" i="66"/>
  <c r="AL56" i="65"/>
  <c r="AK56" i="65"/>
  <c r="AM56" i="65" s="1"/>
  <c r="AL58" i="61"/>
  <c r="AK58" i="61"/>
  <c r="AM58" i="61" s="1"/>
  <c r="AG32" i="66"/>
  <c r="AH32" i="66"/>
  <c r="AL64" i="64"/>
  <c r="AK64" i="64"/>
  <c r="AM64" i="64" s="1"/>
  <c r="AK67" i="58"/>
  <c r="AM67" i="58" s="1"/>
  <c r="AL67" i="58"/>
  <c r="AH12" i="66"/>
  <c r="AG12" i="66"/>
  <c r="AL65" i="63"/>
  <c r="AK65" i="63"/>
  <c r="AM65" i="63" s="1"/>
  <c r="AM24" i="66"/>
  <c r="AM39" i="66"/>
  <c r="AG14" i="66"/>
  <c r="AH14" i="66"/>
  <c r="AM53" i="66"/>
  <c r="AM8" i="66"/>
  <c r="AM20" i="66"/>
  <c r="AM18" i="66"/>
  <c r="AG13" i="66"/>
  <c r="AH13" i="66"/>
  <c r="AM32" i="66"/>
  <c r="AL65" i="61"/>
  <c r="AK65" i="61"/>
  <c r="AM65" i="61" s="1"/>
  <c r="AM20" i="65"/>
  <c r="AK66" i="60"/>
  <c r="AM66" i="60" s="1"/>
  <c r="AL66" i="60"/>
  <c r="AG35" i="66"/>
  <c r="AH35" i="66"/>
  <c r="AG45" i="66"/>
  <c r="AH45" i="66"/>
  <c r="AK67" i="63"/>
  <c r="AM67" i="63" s="1"/>
  <c r="AL67" i="63"/>
  <c r="AL58" i="58"/>
  <c r="AK58" i="58"/>
  <c r="AM58" i="58" s="1"/>
  <c r="AM41" i="66"/>
  <c r="AK64" i="65"/>
  <c r="AM64" i="65" s="1"/>
  <c r="AL64" i="65"/>
  <c r="AL64" i="63"/>
  <c r="AK64" i="63"/>
  <c r="AM64" i="63" s="1"/>
  <c r="AL57" i="64"/>
  <c r="AK57" i="64"/>
  <c r="AM57" i="64" s="1"/>
  <c r="AM15" i="66"/>
  <c r="AL58" i="63"/>
  <c r="AK58" i="63"/>
  <c r="AM58" i="63" s="1"/>
  <c r="AM11" i="66"/>
  <c r="AM44" i="66"/>
  <c r="AL60" i="60"/>
  <c r="AK60" i="60"/>
  <c r="AM60" i="60" s="1"/>
  <c r="AL60" i="63"/>
  <c r="AK60" i="63"/>
  <c r="AM60" i="63" s="1"/>
  <c r="AK65" i="60"/>
  <c r="AM65" i="60" s="1"/>
  <c r="AL65" i="60"/>
  <c r="AH36" i="66"/>
  <c r="AG36" i="66"/>
  <c r="AM37" i="66"/>
  <c r="AG44" i="66"/>
  <c r="AH44" i="66"/>
  <c r="AH20" i="66"/>
  <c r="AG20" i="66"/>
  <c r="AL66" i="64"/>
  <c r="AK66" i="64"/>
  <c r="AM66" i="64" s="1"/>
  <c r="AL65" i="57"/>
  <c r="AK65" i="57"/>
  <c r="AM65" i="57" s="1"/>
  <c r="AM13" i="66"/>
  <c r="AM51" i="66"/>
  <c r="AL65" i="65"/>
  <c r="AK65" i="65"/>
  <c r="AM65" i="65" s="1"/>
  <c r="AG17" i="65"/>
  <c r="AH17" i="65"/>
  <c r="AM47" i="66"/>
  <c r="AM35" i="66"/>
  <c r="AG47" i="66"/>
  <c r="AH47" i="66"/>
  <c r="AK58" i="57"/>
  <c r="AM58" i="57" s="1"/>
  <c r="AL58" i="57"/>
  <c r="AG37" i="66"/>
  <c r="AH37" i="66"/>
  <c r="AG34" i="66"/>
  <c r="AH34" i="66"/>
  <c r="AG52" i="66"/>
  <c r="AH52" i="66"/>
  <c r="AL58" i="60"/>
  <c r="AK58" i="60"/>
  <c r="AM58" i="60" s="1"/>
  <c r="AM25" i="66"/>
  <c r="AH16" i="66"/>
  <c r="AG16" i="66"/>
  <c r="AL57" i="60"/>
  <c r="AK57" i="60"/>
  <c r="AM57" i="60" s="1"/>
  <c r="AM21" i="66"/>
  <c r="AH26" i="66"/>
  <c r="AG26" i="66"/>
  <c r="AG31" i="66"/>
  <c r="AH31" i="66"/>
  <c r="AK67" i="57"/>
  <c r="AM67" i="57" s="1"/>
  <c r="AL67" i="57"/>
  <c r="AG19" i="66"/>
  <c r="AH19" i="66"/>
  <c r="AM48" i="66"/>
  <c r="AK64" i="58"/>
  <c r="AM64" i="58" s="1"/>
  <c r="AL64" i="58"/>
  <c r="AM34" i="66"/>
  <c r="AG61" i="66"/>
  <c r="AH61" i="66"/>
  <c r="AM52" i="66"/>
  <c r="AM19" i="66"/>
  <c r="AM28" i="66"/>
  <c r="AL60" i="61"/>
  <c r="AK60" i="61"/>
  <c r="AM60" i="61" s="1"/>
  <c r="AH24" i="65"/>
  <c r="AG24" i="65"/>
  <c r="AL57" i="63"/>
  <c r="AK57" i="63"/>
  <c r="AM57" i="63" s="1"/>
  <c r="AK59" i="57"/>
  <c r="AM59" i="57" s="1"/>
  <c r="AL59" i="57"/>
  <c r="AK66" i="65"/>
  <c r="AM66" i="65" s="1"/>
  <c r="AL66" i="65"/>
  <c r="AH53" i="66"/>
  <c r="AG53" i="66"/>
  <c r="AK63" i="65"/>
  <c r="AM63" i="65" s="1"/>
  <c r="AL63" i="65"/>
  <c r="AH8" i="66"/>
  <c r="AG8" i="66"/>
  <c r="AA11" i="66"/>
  <c r="BF53" i="85"/>
  <c r="BH53" i="85"/>
  <c r="BG53" i="85"/>
  <c r="BI53" i="85"/>
  <c r="BC56" i="85"/>
  <c r="BD55" i="85"/>
  <c r="BH52" i="84"/>
  <c r="BG52" i="84"/>
  <c r="BF52" i="84"/>
  <c r="BI52" i="84"/>
  <c r="BC55" i="84"/>
  <c r="BD54" i="84"/>
  <c r="BG50" i="83"/>
  <c r="BH50" i="83"/>
  <c r="BI50" i="83"/>
  <c r="BF50" i="83"/>
  <c r="BC52" i="83"/>
  <c r="BD51" i="83"/>
  <c r="BG44" i="81"/>
  <c r="BI44" i="81"/>
  <c r="BH44" i="81"/>
  <c r="BF44" i="81"/>
  <c r="BD45" i="81"/>
  <c r="BC46" i="81"/>
  <c r="BG43" i="80"/>
  <c r="BF43" i="80"/>
  <c r="BH43" i="80"/>
  <c r="BI43" i="80"/>
  <c r="BC45" i="80"/>
  <c r="BD44" i="80"/>
  <c r="BG42" i="78"/>
  <c r="BF42" i="78"/>
  <c r="BI42" i="78"/>
  <c r="BH42" i="78"/>
  <c r="BD43" i="78"/>
  <c r="BC44" i="78"/>
  <c r="BG42" i="79"/>
  <c r="BF42" i="79"/>
  <c r="BI42" i="79"/>
  <c r="BH42" i="79"/>
  <c r="BD43" i="79"/>
  <c r="BC44" i="79"/>
  <c r="BC41" i="76"/>
  <c r="BD40" i="76"/>
  <c r="BF39" i="76"/>
  <c r="BI39" i="76"/>
  <c r="BH39" i="76"/>
  <c r="BG39" i="76"/>
  <c r="BH38" i="75"/>
  <c r="BG38" i="75"/>
  <c r="BF38" i="75"/>
  <c r="BI38" i="75"/>
  <c r="BD39" i="75"/>
  <c r="BC40" i="75"/>
  <c r="BC38" i="74"/>
  <c r="BD37" i="74"/>
  <c r="BI36" i="74"/>
  <c r="BG36" i="74"/>
  <c r="BF36" i="74"/>
  <c r="BH36" i="74"/>
  <c r="BG34" i="73"/>
  <c r="BI34" i="73"/>
  <c r="BH34" i="73"/>
  <c r="BF34" i="73"/>
  <c r="BC36" i="73"/>
  <c r="BD35" i="73"/>
  <c r="BC34" i="71"/>
  <c r="BD33" i="71"/>
  <c r="BI32" i="71"/>
  <c r="BH32" i="71"/>
  <c r="BF32" i="71"/>
  <c r="BG32" i="71"/>
  <c r="BC32" i="70"/>
  <c r="BD31" i="70"/>
  <c r="BF30" i="70"/>
  <c r="BI30" i="70"/>
  <c r="BH30" i="70"/>
  <c r="BG30" i="70"/>
  <c r="BD30" i="69"/>
  <c r="BC31" i="69"/>
  <c r="BH29" i="69"/>
  <c r="BI29" i="69"/>
  <c r="BG29" i="69"/>
  <c r="BF29" i="69"/>
  <c r="BD29" i="68"/>
  <c r="BC30" i="68"/>
  <c r="BI28" i="68"/>
  <c r="BF28" i="68"/>
  <c r="BH28" i="68"/>
  <c r="BG28" i="68"/>
  <c r="BD31" i="66"/>
  <c r="BC32" i="66"/>
  <c r="BI30" i="66"/>
  <c r="BG30" i="66"/>
  <c r="BF30" i="66"/>
  <c r="BH30" i="66"/>
  <c r="BD33" i="65"/>
  <c r="BC34" i="65"/>
  <c r="BI32" i="65"/>
  <c r="BG32" i="65"/>
  <c r="BH32" i="65"/>
  <c r="BF32" i="65"/>
  <c r="BG26" i="64"/>
  <c r="BF26" i="64"/>
  <c r="BI26" i="64"/>
  <c r="BH26" i="64"/>
  <c r="BC28" i="64"/>
  <c r="BD27" i="64"/>
  <c r="BF29" i="63"/>
  <c r="BH29" i="63"/>
  <c r="BI29" i="63"/>
  <c r="BG29" i="63"/>
  <c r="BC31" i="63"/>
  <c r="BD30" i="63"/>
  <c r="BH20" i="61"/>
  <c r="BF20" i="61"/>
  <c r="BI20" i="61"/>
  <c r="BG20" i="61"/>
  <c r="BD21" i="61"/>
  <c r="BC22" i="61"/>
  <c r="BD22" i="60"/>
  <c r="BC23" i="60"/>
  <c r="BH21" i="60"/>
  <c r="BI21" i="60"/>
  <c r="BF21" i="60"/>
  <c r="BG21" i="60"/>
  <c r="BG19" i="58"/>
  <c r="BF19" i="58"/>
  <c r="BH19" i="58"/>
  <c r="BI19" i="58"/>
  <c r="BC21" i="58"/>
  <c r="BD20" i="58"/>
  <c r="BC18" i="57"/>
  <c r="BD17" i="57"/>
  <c r="BF16" i="57"/>
  <c r="BI16" i="57"/>
  <c r="BH16" i="57"/>
  <c r="BG16" i="57"/>
  <c r="E8" i="58"/>
  <c r="AK36" i="64"/>
  <c r="E48" i="60"/>
  <c r="AK62" i="63"/>
  <c r="AL17" i="64"/>
  <c r="E35" i="57"/>
  <c r="AL47" i="61"/>
  <c r="AL8" i="63"/>
  <c r="AL23" i="64"/>
  <c r="E10" i="61"/>
  <c r="AK12" i="60"/>
  <c r="E37" i="60"/>
  <c r="E51" i="60"/>
  <c r="AK13" i="60"/>
  <c r="E20" i="63"/>
  <c r="AK24" i="61"/>
  <c r="AK11" i="57"/>
  <c r="AK21" i="57"/>
  <c r="AL56" i="60"/>
  <c r="AK38" i="57"/>
  <c r="AK23" i="64"/>
  <c r="E7" i="58"/>
  <c r="AK29" i="60"/>
  <c r="E7" i="64"/>
  <c r="E11" i="63"/>
  <c r="AK53" i="65"/>
  <c r="AK22" i="58"/>
  <c r="AL56" i="58"/>
  <c r="AL44" i="58"/>
  <c r="E41" i="60"/>
  <c r="AK49" i="64"/>
  <c r="AK62" i="61"/>
  <c r="E40" i="58"/>
  <c r="AK42" i="58"/>
  <c r="E17" i="64"/>
  <c r="E27" i="61"/>
  <c r="AL46" i="61"/>
  <c r="AL61" i="65"/>
  <c r="E39" i="61"/>
  <c r="AL29" i="60"/>
  <c r="AK22" i="63"/>
  <c r="AK12" i="58"/>
  <c r="AL8" i="64"/>
  <c r="AK44" i="64"/>
  <c r="E11" i="60"/>
  <c r="AK42" i="64"/>
  <c r="AK19" i="58"/>
  <c r="E51" i="63"/>
  <c r="AL49" i="64"/>
  <c r="AK49" i="65"/>
  <c r="AL44" i="63"/>
  <c r="AK55" i="61"/>
  <c r="E16" i="60"/>
  <c r="E32" i="58"/>
  <c r="AK46" i="61"/>
  <c r="E36" i="61"/>
  <c r="E46" i="58"/>
  <c r="E42" i="65"/>
  <c r="E34" i="60"/>
  <c r="AL46" i="57"/>
  <c r="AL39" i="65"/>
  <c r="E16" i="61"/>
  <c r="AL44" i="64"/>
  <c r="AK31" i="57"/>
  <c r="AL17" i="58"/>
  <c r="AL23" i="63"/>
  <c r="AL52" i="63"/>
  <c r="AK18" i="63"/>
  <c r="AL46" i="60"/>
  <c r="AL46" i="65"/>
  <c r="AK8" i="61"/>
  <c r="E18" i="64"/>
  <c r="E53" i="63"/>
  <c r="E54" i="57"/>
  <c r="AL17" i="61"/>
  <c r="AL14" i="64"/>
  <c r="AK14" i="65"/>
  <c r="E41" i="64"/>
  <c r="E7" i="61"/>
  <c r="AL51" i="57"/>
  <c r="AL54" i="64"/>
  <c r="E33" i="57"/>
  <c r="AL62" i="60"/>
  <c r="AL19" i="58"/>
  <c r="E35" i="60"/>
  <c r="AL30" i="61"/>
  <c r="E15" i="57"/>
  <c r="AK48" i="60"/>
  <c r="AK33" i="65"/>
  <c r="AL55" i="65"/>
  <c r="AL15" i="64"/>
  <c r="AK29" i="63"/>
  <c r="AL38" i="64"/>
  <c r="AL22" i="61"/>
  <c r="AL32" i="63"/>
  <c r="AL11" i="58"/>
  <c r="AL26" i="57"/>
  <c r="AL35" i="61"/>
  <c r="E44" i="60"/>
  <c r="AL38" i="63"/>
  <c r="E17" i="57"/>
  <c r="AK23" i="63"/>
  <c r="AL43" i="58"/>
  <c r="E24" i="65"/>
  <c r="E25" i="64"/>
  <c r="E62" i="58"/>
  <c r="AK61" i="60"/>
  <c r="E62" i="64"/>
  <c r="AL16" i="57"/>
  <c r="AK28" i="57"/>
  <c r="AK16" i="65"/>
  <c r="E19" i="65"/>
  <c r="E54" i="65"/>
  <c r="AK23" i="65"/>
  <c r="AK57" i="57"/>
  <c r="AL36" i="65"/>
  <c r="E50" i="61"/>
  <c r="E36" i="57"/>
  <c r="E13" i="65"/>
  <c r="AL25" i="64"/>
  <c r="E37" i="63"/>
  <c r="AL12" i="63"/>
  <c r="E45" i="60"/>
  <c r="AK38" i="64"/>
  <c r="AK22" i="61"/>
  <c r="E28" i="60"/>
  <c r="AL23" i="60"/>
  <c r="AL19" i="57"/>
  <c r="AL7" i="57"/>
  <c r="AL49" i="61"/>
  <c r="E30" i="65"/>
  <c r="E29" i="60"/>
  <c r="AL37" i="65"/>
  <c r="AL61" i="64"/>
  <c r="AK12" i="63"/>
  <c r="AK29" i="57"/>
  <c r="AK25" i="57"/>
  <c r="E21" i="57"/>
  <c r="AL36" i="60"/>
  <c r="AL48" i="61"/>
  <c r="E12" i="60"/>
  <c r="E10" i="64"/>
  <c r="AL47" i="64"/>
  <c r="E36" i="63"/>
  <c r="E7" i="60"/>
  <c r="AL29" i="61"/>
  <c r="AK36" i="63"/>
  <c r="E44" i="57"/>
  <c r="AK19" i="63"/>
  <c r="AL11" i="60"/>
  <c r="E17" i="61"/>
  <c r="AK41" i="57"/>
  <c r="AK7" i="58"/>
  <c r="AL28" i="60"/>
  <c r="AK26" i="63"/>
  <c r="AK33" i="61"/>
  <c r="E9" i="63"/>
  <c r="AK7" i="57"/>
  <c r="AK49" i="61"/>
  <c r="AL62" i="63"/>
  <c r="AK17" i="64"/>
  <c r="AK37" i="65"/>
  <c r="E37" i="58"/>
  <c r="E62" i="57"/>
  <c r="AL45" i="63"/>
  <c r="AL25" i="57"/>
  <c r="AL48" i="64"/>
  <c r="E47" i="65"/>
  <c r="E28" i="65"/>
  <c r="AK55" i="58"/>
  <c r="AL50" i="65"/>
  <c r="E45" i="61"/>
  <c r="E9" i="58"/>
  <c r="E33" i="60"/>
  <c r="AL26" i="60"/>
  <c r="AK44" i="61"/>
  <c r="AL9" i="57"/>
  <c r="AL44" i="60"/>
  <c r="E40" i="57"/>
  <c r="E49" i="64"/>
  <c r="E52" i="57"/>
  <c r="AK9" i="61"/>
  <c r="AL26" i="63"/>
  <c r="E22" i="57"/>
  <c r="AK18" i="65"/>
  <c r="AL48" i="65"/>
  <c r="AK35" i="60"/>
  <c r="AK7" i="60"/>
  <c r="AK31" i="65"/>
  <c r="AL34" i="58"/>
  <c r="AK38" i="60"/>
  <c r="AK52" i="60"/>
  <c r="E15" i="65"/>
  <c r="E31" i="61"/>
  <c r="AL8" i="57"/>
  <c r="AL29" i="64"/>
  <c r="AK55" i="64"/>
  <c r="AL15" i="61"/>
  <c r="E34" i="61"/>
  <c r="AL12" i="61"/>
  <c r="E55" i="58"/>
  <c r="E12" i="61"/>
  <c r="E16" i="63"/>
  <c r="E62" i="60"/>
  <c r="E52" i="63"/>
  <c r="AK24" i="64"/>
  <c r="E32" i="63"/>
  <c r="AL39" i="60"/>
  <c r="E49" i="61"/>
  <c r="AL27" i="65"/>
  <c r="AK18" i="64"/>
  <c r="AK17" i="61"/>
  <c r="E27" i="58"/>
  <c r="E43" i="63"/>
  <c r="E19" i="63"/>
  <c r="E43" i="64"/>
  <c r="E44" i="58"/>
  <c r="E18" i="58"/>
  <c r="AL28" i="64"/>
  <c r="AL36" i="63"/>
  <c r="E56" i="57"/>
  <c r="AK54" i="65"/>
  <c r="AK35" i="65"/>
  <c r="AL9" i="63"/>
  <c r="E18" i="57"/>
  <c r="AK40" i="63"/>
  <c r="AL38" i="65"/>
  <c r="AL48" i="58"/>
  <c r="AK56" i="58"/>
  <c r="E53" i="57"/>
  <c r="AK45" i="65"/>
  <c r="AK24" i="60"/>
  <c r="E48" i="61"/>
  <c r="E43" i="60"/>
  <c r="E54" i="63"/>
  <c r="E14" i="58"/>
  <c r="E45" i="64"/>
  <c r="AK56" i="60"/>
  <c r="E42" i="60"/>
  <c r="AK54" i="58"/>
  <c r="E9" i="60"/>
  <c r="E18" i="60"/>
  <c r="E32" i="60"/>
  <c r="E48" i="58"/>
  <c r="AK40" i="57"/>
  <c r="E32" i="65"/>
  <c r="AK57" i="58"/>
  <c r="AK45" i="60"/>
  <c r="AK45" i="61"/>
  <c r="E27" i="63"/>
  <c r="E24" i="58"/>
  <c r="AL54" i="58"/>
  <c r="E50" i="60"/>
  <c r="AL27" i="64"/>
  <c r="AL42" i="65"/>
  <c r="AK36" i="58"/>
  <c r="AK25" i="61"/>
  <c r="AK39" i="64"/>
  <c r="AK16" i="61"/>
  <c r="AL51" i="65"/>
  <c r="AL40" i="57"/>
  <c r="E51" i="65"/>
  <c r="AL16" i="58"/>
  <c r="AK26" i="64"/>
  <c r="AL55" i="61"/>
  <c r="E48" i="65"/>
  <c r="AL38" i="57"/>
  <c r="E34" i="64"/>
  <c r="E49" i="57"/>
  <c r="E8" i="64"/>
  <c r="AK53" i="57"/>
  <c r="AK46" i="57"/>
  <c r="AL25" i="60"/>
  <c r="E11" i="57"/>
  <c r="E26" i="58"/>
  <c r="E43" i="61"/>
  <c r="E21" i="61"/>
  <c r="AK51" i="65"/>
  <c r="AL49" i="63"/>
  <c r="E55" i="60"/>
  <c r="AL62" i="61"/>
  <c r="AL32" i="58"/>
  <c r="AK21" i="65"/>
  <c r="E43" i="58"/>
  <c r="AK31" i="60"/>
  <c r="AL29" i="63"/>
  <c r="AK61" i="65"/>
  <c r="AK39" i="58"/>
  <c r="E22" i="61"/>
  <c r="AK11" i="58"/>
  <c r="AK26" i="57"/>
  <c r="AK35" i="61"/>
  <c r="E26" i="57"/>
  <c r="E25" i="60"/>
  <c r="E38" i="63"/>
  <c r="AK49" i="60"/>
  <c r="AK35" i="57"/>
  <c r="AL11" i="61"/>
  <c r="E44" i="63"/>
  <c r="AL45" i="60"/>
  <c r="AL21" i="57"/>
  <c r="AL53" i="58"/>
  <c r="AL50" i="64"/>
  <c r="AK52" i="64"/>
  <c r="AL41" i="58"/>
  <c r="E11" i="61"/>
  <c r="AK50" i="57"/>
  <c r="AL24" i="60"/>
  <c r="AL35" i="57"/>
  <c r="E39" i="60"/>
  <c r="AK11" i="63"/>
  <c r="AL42" i="58"/>
  <c r="AK47" i="61"/>
  <c r="AK55" i="63"/>
  <c r="AK50" i="64"/>
  <c r="E34" i="57"/>
  <c r="AK30" i="63"/>
  <c r="E32" i="64"/>
  <c r="AK17" i="57"/>
  <c r="AL12" i="58"/>
  <c r="AK8" i="64"/>
  <c r="E51" i="64"/>
  <c r="E23" i="58"/>
  <c r="E25" i="65"/>
  <c r="AK15" i="63"/>
  <c r="AL61" i="63"/>
  <c r="AL24" i="61"/>
  <c r="AK32" i="58"/>
  <c r="AL21" i="65"/>
  <c r="AL26" i="61"/>
  <c r="E28" i="58"/>
  <c r="AK17" i="63"/>
  <c r="E21" i="60"/>
  <c r="AL30" i="63"/>
  <c r="E42" i="58"/>
  <c r="E26" i="60"/>
  <c r="AL53" i="65"/>
  <c r="AL39" i="64"/>
  <c r="E38" i="57"/>
  <c r="E17" i="60"/>
  <c r="E36" i="60"/>
  <c r="E25" i="61"/>
  <c r="AL15" i="63"/>
  <c r="AK61" i="63"/>
  <c r="E49" i="65"/>
  <c r="E41" i="65"/>
  <c r="E51" i="58"/>
  <c r="AK30" i="58"/>
  <c r="AK15" i="64"/>
  <c r="E8" i="63"/>
  <c r="AK14" i="61"/>
  <c r="AL43" i="63"/>
  <c r="E37" i="61"/>
  <c r="AK51" i="63"/>
  <c r="AL33" i="63"/>
  <c r="AK37" i="64"/>
  <c r="E19" i="57"/>
  <c r="E14" i="61"/>
  <c r="E9" i="61"/>
  <c r="AL42" i="64"/>
  <c r="AK19" i="64"/>
  <c r="AK19" i="61"/>
  <c r="AK21" i="63"/>
  <c r="E53" i="65"/>
  <c r="AL41" i="63"/>
  <c r="AL31" i="63"/>
  <c r="E9" i="65"/>
  <c r="AK26" i="65"/>
  <c r="E15" i="61"/>
  <c r="AL39" i="63"/>
  <c r="AL24" i="58"/>
  <c r="AK12" i="64"/>
  <c r="AK43" i="60"/>
  <c r="AL23" i="65"/>
  <c r="AL52" i="58"/>
  <c r="E40" i="61"/>
  <c r="AL13" i="65"/>
  <c r="AL20" i="64"/>
  <c r="E47" i="57"/>
  <c r="E50" i="63"/>
  <c r="E22" i="60"/>
  <c r="AK44" i="63"/>
  <c r="AK25" i="64"/>
  <c r="E53" i="60"/>
  <c r="E21" i="63"/>
  <c r="AL18" i="58"/>
  <c r="E34" i="58"/>
  <c r="AK20" i="61"/>
  <c r="E56" i="60"/>
  <c r="E29" i="61"/>
  <c r="E27" i="57"/>
  <c r="AL9" i="65"/>
  <c r="E46" i="64"/>
  <c r="E13" i="64"/>
  <c r="AL37" i="58"/>
  <c r="E22" i="58"/>
  <c r="AL19" i="64"/>
  <c r="AL19" i="61"/>
  <c r="E39" i="65"/>
  <c r="AL8" i="65"/>
  <c r="AK44" i="57"/>
  <c r="AK15" i="57"/>
  <c r="AL18" i="64"/>
  <c r="AL36" i="57"/>
  <c r="AK39" i="63"/>
  <c r="AK24" i="58"/>
  <c r="AL12" i="64"/>
  <c r="E46" i="57"/>
  <c r="AK40" i="60"/>
  <c r="AK35" i="64"/>
  <c r="AL34" i="57"/>
  <c r="AK30" i="61"/>
  <c r="AL55" i="57"/>
  <c r="AL48" i="60"/>
  <c r="E36" i="65"/>
  <c r="E20" i="57"/>
  <c r="AK32" i="60"/>
  <c r="AK47" i="58"/>
  <c r="AL37" i="61"/>
  <c r="AK28" i="63"/>
  <c r="AL39" i="57"/>
  <c r="E54" i="64"/>
  <c r="AL53" i="60"/>
  <c r="AK42" i="57"/>
  <c r="E47" i="58"/>
  <c r="AL28" i="61"/>
  <c r="E9" i="64"/>
  <c r="AK7" i="64"/>
  <c r="AL51" i="58"/>
  <c r="AL55" i="60"/>
  <c r="AK16" i="64"/>
  <c r="AK37" i="61"/>
  <c r="AL28" i="63"/>
  <c r="E52" i="60"/>
  <c r="AK34" i="61"/>
  <c r="E62" i="63"/>
  <c r="E50" i="65"/>
  <c r="AK27" i="61"/>
  <c r="AL11" i="65"/>
  <c r="AL38" i="61"/>
  <c r="AL31" i="64"/>
  <c r="E23" i="65"/>
  <c r="AK45" i="64"/>
  <c r="E32" i="57"/>
  <c r="AL53" i="61"/>
  <c r="AL15" i="58"/>
  <c r="E12" i="63"/>
  <c r="AL22" i="57"/>
  <c r="AK27" i="58"/>
  <c r="AL30" i="64"/>
  <c r="E52" i="61"/>
  <c r="E16" i="57"/>
  <c r="E30" i="64"/>
  <c r="AK34" i="65"/>
  <c r="AK28" i="61"/>
  <c r="E36" i="58"/>
  <c r="AL7" i="64"/>
  <c r="E38" i="58"/>
  <c r="AK55" i="60"/>
  <c r="AK33" i="58"/>
  <c r="AL34" i="63"/>
  <c r="AL12" i="60"/>
  <c r="E31" i="64"/>
  <c r="AL24" i="63"/>
  <c r="AK14" i="60"/>
  <c r="AL20" i="60"/>
  <c r="E21" i="65"/>
  <c r="E14" i="57"/>
  <c r="AK38" i="58"/>
  <c r="AL31" i="65"/>
  <c r="AL44" i="65"/>
  <c r="E55" i="57"/>
  <c r="AK47" i="57"/>
  <c r="AL49" i="57"/>
  <c r="AK27" i="60"/>
  <c r="AL7" i="58"/>
  <c r="AL13" i="58"/>
  <c r="E42" i="61"/>
  <c r="AL52" i="57"/>
  <c r="AK19" i="60"/>
  <c r="AL50" i="63"/>
  <c r="E39" i="57"/>
  <c r="E49" i="60"/>
  <c r="AK31" i="61"/>
  <c r="AK29" i="64"/>
  <c r="AK46" i="63"/>
  <c r="E8" i="60"/>
  <c r="AL16" i="61"/>
  <c r="E45" i="63"/>
  <c r="AK34" i="58"/>
  <c r="AK14" i="58"/>
  <c r="AL52" i="60"/>
  <c r="AL26" i="65"/>
  <c r="AL28" i="57"/>
  <c r="AL27" i="57"/>
  <c r="AK34" i="64"/>
  <c r="AK33" i="57"/>
  <c r="AL33" i="60"/>
  <c r="AK13" i="65"/>
  <c r="AK50" i="58"/>
  <c r="E32" i="61"/>
  <c r="AL21" i="63"/>
  <c r="AK46" i="65"/>
  <c r="AL45" i="64"/>
  <c r="AL7" i="61"/>
  <c r="AK31" i="58"/>
  <c r="AK36" i="61"/>
  <c r="E7" i="65"/>
  <c r="AL10" i="63"/>
  <c r="E23" i="61"/>
  <c r="AK48" i="58"/>
  <c r="AL21" i="60"/>
  <c r="E31" i="65"/>
  <c r="AK43" i="65"/>
  <c r="AK16" i="63"/>
  <c r="AL28" i="58"/>
  <c r="AK15" i="58"/>
  <c r="AL62" i="57"/>
  <c r="AL27" i="58"/>
  <c r="AK10" i="63"/>
  <c r="AK23" i="58"/>
  <c r="E31" i="58"/>
  <c r="AL55" i="58"/>
  <c r="AK37" i="58"/>
  <c r="AK38" i="61"/>
  <c r="E38" i="60"/>
  <c r="AK49" i="58"/>
  <c r="AL33" i="64"/>
  <c r="AL10" i="60"/>
  <c r="AK9" i="63"/>
  <c r="AL10" i="58"/>
  <c r="AL12" i="65"/>
  <c r="AK37" i="60"/>
  <c r="E29" i="63"/>
  <c r="E25" i="57"/>
  <c r="AL18" i="63"/>
  <c r="AK29" i="58"/>
  <c r="E9" i="57"/>
  <c r="AK61" i="57"/>
  <c r="E19" i="64"/>
  <c r="E55" i="63"/>
  <c r="AK18" i="57"/>
  <c r="E20" i="61"/>
  <c r="AL21" i="58"/>
  <c r="E39" i="58"/>
  <c r="AL27" i="61"/>
  <c r="AL44" i="61"/>
  <c r="AK9" i="57"/>
  <c r="E55" i="65"/>
  <c r="AL13" i="60"/>
  <c r="E15" i="58"/>
  <c r="E41" i="58"/>
  <c r="AL49" i="60"/>
  <c r="E41" i="57"/>
  <c r="E15" i="60"/>
  <c r="AK25" i="60"/>
  <c r="AK30" i="60"/>
  <c r="AL11" i="57"/>
  <c r="E14" i="64"/>
  <c r="AL36" i="58"/>
  <c r="AK25" i="63"/>
  <c r="E52" i="65"/>
  <c r="AK55" i="65"/>
  <c r="E47" i="61"/>
  <c r="E27" i="60"/>
  <c r="E7" i="57"/>
  <c r="E20" i="64"/>
  <c r="AK39" i="60"/>
  <c r="E36" i="64"/>
  <c r="AK14" i="63"/>
  <c r="E49" i="63"/>
  <c r="AK13" i="61"/>
  <c r="AL11" i="64"/>
  <c r="E31" i="57"/>
  <c r="E61" i="60"/>
  <c r="AK49" i="63"/>
  <c r="AK55" i="57"/>
  <c r="E34" i="65"/>
  <c r="AL32" i="60"/>
  <c r="AL14" i="61"/>
  <c r="AL7" i="63"/>
  <c r="AK33" i="63"/>
  <c r="AL51" i="61"/>
  <c r="AK17" i="58"/>
  <c r="AL50" i="61"/>
  <c r="E30" i="57"/>
  <c r="AL16" i="63"/>
  <c r="AL54" i="65"/>
  <c r="AL42" i="60"/>
  <c r="AL43" i="60"/>
  <c r="AK20" i="64"/>
  <c r="AL10" i="57"/>
  <c r="AL10" i="61"/>
  <c r="AK51" i="58"/>
  <c r="AL29" i="57"/>
  <c r="E30" i="60"/>
  <c r="AK48" i="57"/>
  <c r="AK34" i="57"/>
  <c r="AL62" i="58"/>
  <c r="AL54" i="63"/>
  <c r="AL32" i="61"/>
  <c r="AK23" i="61"/>
  <c r="E54" i="58"/>
  <c r="AL14" i="60"/>
  <c r="E8" i="65"/>
  <c r="E61" i="64"/>
  <c r="AL14" i="58"/>
  <c r="AL47" i="63"/>
  <c r="E50" i="57"/>
  <c r="AL46" i="58"/>
  <c r="AK10" i="58"/>
  <c r="AK53" i="60"/>
  <c r="AK11" i="61"/>
  <c r="AK37" i="63"/>
  <c r="AK53" i="58"/>
  <c r="E18" i="65"/>
  <c r="E40" i="63"/>
  <c r="AL34" i="61"/>
  <c r="E50" i="58"/>
  <c r="E35" i="58"/>
  <c r="AK41" i="60"/>
  <c r="E44" i="64"/>
  <c r="AK53" i="61"/>
  <c r="AL18" i="61"/>
  <c r="E33" i="63"/>
  <c r="AK50" i="60"/>
  <c r="AL25" i="61"/>
  <c r="AK52" i="63"/>
  <c r="E61" i="61"/>
  <c r="AL37" i="57"/>
  <c r="AL32" i="64"/>
  <c r="AL46" i="63"/>
  <c r="AL35" i="63"/>
  <c r="AK28" i="60"/>
  <c r="E17" i="63"/>
  <c r="E27" i="64"/>
  <c r="E40" i="64"/>
  <c r="E46" i="65"/>
  <c r="E13" i="58"/>
  <c r="AL14" i="65"/>
  <c r="AL23" i="58"/>
  <c r="E57" i="58"/>
  <c r="AK23" i="57"/>
  <c r="AK7" i="61"/>
  <c r="AK21" i="64"/>
  <c r="AL33" i="61"/>
  <c r="E20" i="58"/>
  <c r="E19" i="58"/>
  <c r="AL29" i="58"/>
  <c r="AK20" i="58"/>
  <c r="AL9" i="58"/>
  <c r="AK46" i="58"/>
  <c r="E22" i="65"/>
  <c r="E42" i="63"/>
  <c r="E12" i="57"/>
  <c r="E38" i="64"/>
  <c r="AK46" i="60"/>
  <c r="E12" i="58"/>
  <c r="AK20" i="57"/>
  <c r="AK10" i="60"/>
  <c r="E26" i="65"/>
  <c r="AK53" i="63"/>
  <c r="AK19" i="65"/>
  <c r="E20" i="65"/>
  <c r="AK29" i="61"/>
  <c r="AL48" i="63"/>
  <c r="AK13" i="63"/>
  <c r="AL19" i="60"/>
  <c r="E10" i="60"/>
  <c r="AK35" i="63"/>
  <c r="AL7" i="65"/>
  <c r="AK43" i="64"/>
  <c r="E11" i="58"/>
  <c r="AL18" i="57"/>
  <c r="E28" i="64"/>
  <c r="AL42" i="61"/>
  <c r="E35" i="65"/>
  <c r="AL42" i="63"/>
  <c r="AK11" i="60"/>
  <c r="E31" i="63"/>
  <c r="E49" i="58"/>
  <c r="E10" i="58"/>
  <c r="AK39" i="61"/>
  <c r="AL25" i="63"/>
  <c r="E12" i="64"/>
  <c r="E33" i="65"/>
  <c r="AK12" i="65"/>
  <c r="E7" i="63"/>
  <c r="AL44" i="57"/>
  <c r="AL14" i="63"/>
  <c r="AK13" i="57"/>
  <c r="E23" i="57"/>
  <c r="E31" i="60"/>
  <c r="AL45" i="57"/>
  <c r="E16" i="65"/>
  <c r="AK33" i="64"/>
  <c r="E13" i="57"/>
  <c r="AL43" i="64"/>
  <c r="AL41" i="60"/>
  <c r="AK18" i="61"/>
  <c r="AL15" i="65"/>
  <c r="E46" i="61"/>
  <c r="E30" i="61"/>
  <c r="AK14" i="57"/>
  <c r="AK8" i="60"/>
  <c r="AL40" i="58"/>
  <c r="AK27" i="57"/>
  <c r="AL28" i="65"/>
  <c r="AK16" i="57"/>
  <c r="E40" i="65"/>
  <c r="E35" i="63"/>
  <c r="AL17" i="57"/>
  <c r="E52" i="64"/>
  <c r="AL57" i="58"/>
  <c r="AK42" i="65"/>
  <c r="AL33" i="65"/>
  <c r="AL20" i="61"/>
  <c r="AK53" i="64"/>
  <c r="AK10" i="65"/>
  <c r="AK36" i="57"/>
  <c r="AK41" i="64"/>
  <c r="AK16" i="60"/>
  <c r="AL35" i="58"/>
  <c r="E54" i="61"/>
  <c r="AL48" i="57"/>
  <c r="E26" i="61"/>
  <c r="E15" i="63"/>
  <c r="AK47" i="65"/>
  <c r="AK25" i="65"/>
  <c r="AK18" i="58"/>
  <c r="E24" i="64"/>
  <c r="AK43" i="57"/>
  <c r="E28" i="63"/>
  <c r="E16" i="64"/>
  <c r="E19" i="61"/>
  <c r="AK8" i="58"/>
  <c r="AK61" i="58"/>
  <c r="AL50" i="57"/>
  <c r="AK32" i="57"/>
  <c r="E13" i="61"/>
  <c r="AL41" i="64"/>
  <c r="E21" i="58"/>
  <c r="AL18" i="60"/>
  <c r="AK43" i="58"/>
  <c r="AK22" i="57"/>
  <c r="E48" i="57"/>
  <c r="AK12" i="61"/>
  <c r="AL61" i="61"/>
  <c r="AL29" i="65"/>
  <c r="AL39" i="61"/>
  <c r="E24" i="63"/>
  <c r="AK22" i="64"/>
  <c r="AL53" i="63"/>
  <c r="AK56" i="57"/>
  <c r="E61" i="57"/>
  <c r="AK46" i="64"/>
  <c r="AL15" i="60"/>
  <c r="E23" i="64"/>
  <c r="E15" i="64"/>
  <c r="E38" i="65"/>
  <c r="AL50" i="60"/>
  <c r="AK47" i="60"/>
  <c r="E51" i="57"/>
  <c r="E37" i="57"/>
  <c r="AL45" i="61"/>
  <c r="E39" i="63"/>
  <c r="E62" i="65"/>
  <c r="AK26" i="61"/>
  <c r="E26" i="64"/>
  <c r="AL56" i="57"/>
  <c r="E51" i="61"/>
  <c r="E41" i="63"/>
  <c r="AL39" i="58"/>
  <c r="E20" i="60"/>
  <c r="AK44" i="58"/>
  <c r="E35" i="61"/>
  <c r="AL26" i="58"/>
  <c r="AK7" i="63"/>
  <c r="AK51" i="61"/>
  <c r="AL30" i="57"/>
  <c r="AL40" i="64"/>
  <c r="E29" i="58"/>
  <c r="E46" i="63"/>
  <c r="AL62" i="64"/>
  <c r="AL27" i="60"/>
  <c r="AL47" i="65"/>
  <c r="AL40" i="60"/>
  <c r="AL62" i="65"/>
  <c r="E24" i="57"/>
  <c r="AK10" i="57"/>
  <c r="AK10" i="61"/>
  <c r="E25" i="58"/>
  <c r="E29" i="64"/>
  <c r="E11" i="64"/>
  <c r="AK54" i="61"/>
  <c r="AK39" i="65"/>
  <c r="E19" i="60"/>
  <c r="AK30" i="57"/>
  <c r="AK40" i="64"/>
  <c r="AK41" i="63"/>
  <c r="AL49" i="58"/>
  <c r="E47" i="60"/>
  <c r="AL10" i="64"/>
  <c r="AK11" i="64"/>
  <c r="E34" i="63"/>
  <c r="AK52" i="61"/>
  <c r="E33" i="58"/>
  <c r="AK40" i="61"/>
  <c r="AL16" i="64"/>
  <c r="AK32" i="63"/>
  <c r="E28" i="57"/>
  <c r="AL8" i="58"/>
  <c r="AL25" i="65"/>
  <c r="AL52" i="65"/>
  <c r="AL61" i="58"/>
  <c r="AK34" i="63"/>
  <c r="AK39" i="57"/>
  <c r="AK50" i="65"/>
  <c r="E45" i="57"/>
  <c r="AK30" i="65"/>
  <c r="AL55" i="64"/>
  <c r="AK27" i="63"/>
  <c r="E40" i="60"/>
  <c r="AL12" i="57"/>
  <c r="E37" i="65"/>
  <c r="E52" i="58"/>
  <c r="AK25" i="58"/>
  <c r="AL43" i="57"/>
  <c r="E35" i="64"/>
  <c r="AL52" i="64"/>
  <c r="AK36" i="60"/>
  <c r="AK18" i="60"/>
  <c r="AK47" i="64"/>
  <c r="AL22" i="58"/>
  <c r="AL31" i="61"/>
  <c r="AL13" i="63"/>
  <c r="AL41" i="61"/>
  <c r="E30" i="58"/>
  <c r="AK51" i="57"/>
  <c r="E45" i="65"/>
  <c r="E23" i="63"/>
  <c r="AK32" i="64"/>
  <c r="AK31" i="63"/>
  <c r="AK51" i="60"/>
  <c r="AK24" i="57"/>
  <c r="AK27" i="65"/>
  <c r="AL36" i="61"/>
  <c r="E10" i="63"/>
  <c r="AL32" i="57"/>
  <c r="AL30" i="65"/>
  <c r="AK9" i="64"/>
  <c r="AL34" i="60"/>
  <c r="E62" i="61"/>
  <c r="E53" i="64"/>
  <c r="AK22" i="60"/>
  <c r="E50" i="64"/>
  <c r="AL45" i="65"/>
  <c r="AK14" i="64"/>
  <c r="AK62" i="65"/>
  <c r="AK44" i="65"/>
  <c r="E16" i="58"/>
  <c r="AK50" i="63"/>
  <c r="AK62" i="60"/>
  <c r="AK33" i="60"/>
  <c r="AL11" i="63"/>
  <c r="AL26" i="64"/>
  <c r="AK21" i="60"/>
  <c r="AL31" i="57"/>
  <c r="AK9" i="65"/>
  <c r="E47" i="63"/>
  <c r="AL54" i="57"/>
  <c r="E44" i="61"/>
  <c r="AL47" i="60"/>
  <c r="AK48" i="61"/>
  <c r="AL33" i="58"/>
  <c r="AK20" i="60"/>
  <c r="AL22" i="64"/>
  <c r="E53" i="61"/>
  <c r="AL7" i="60"/>
  <c r="E18" i="63"/>
  <c r="AL38" i="60"/>
  <c r="AL20" i="63"/>
  <c r="E39" i="64"/>
  <c r="AL23" i="57"/>
  <c r="E26" i="63"/>
  <c r="AL20" i="58"/>
  <c r="AK50" i="61"/>
  <c r="AL18" i="65"/>
  <c r="AK15" i="60"/>
  <c r="AK49" i="57"/>
  <c r="AL35" i="60"/>
  <c r="AL34" i="65"/>
  <c r="AL55" i="63"/>
  <c r="AK27" i="64"/>
  <c r="AK16" i="58"/>
  <c r="AK8" i="63"/>
  <c r="AL53" i="57"/>
  <c r="E55" i="61"/>
  <c r="AL49" i="65"/>
  <c r="AL30" i="58"/>
  <c r="E43" i="57"/>
  <c r="E17" i="65"/>
  <c r="AL30" i="60"/>
  <c r="AK43" i="61"/>
  <c r="AL17" i="63"/>
  <c r="AL22" i="63"/>
  <c r="AK38" i="63"/>
  <c r="E10" i="65"/>
  <c r="AK28" i="64"/>
  <c r="AK8" i="65"/>
  <c r="AL15" i="57"/>
  <c r="AL9" i="64"/>
  <c r="AK42" i="60"/>
  <c r="AL22" i="60"/>
  <c r="E48" i="63"/>
  <c r="AK38" i="65"/>
  <c r="AK36" i="65"/>
  <c r="E14" i="65"/>
  <c r="AL43" i="61"/>
  <c r="AL40" i="61"/>
  <c r="AL47" i="58"/>
  <c r="AK43" i="63"/>
  <c r="AL51" i="63"/>
  <c r="AL37" i="64"/>
  <c r="AL38" i="58"/>
  <c r="AK54" i="60"/>
  <c r="AL24" i="57"/>
  <c r="AL8" i="61"/>
  <c r="AL61" i="57"/>
  <c r="AL21" i="61"/>
  <c r="AL13" i="61"/>
  <c r="AL32" i="65"/>
  <c r="AK13" i="64"/>
  <c r="AK35" i="58"/>
  <c r="AK54" i="57"/>
  <c r="AK32" i="61"/>
  <c r="AL23" i="61"/>
  <c r="AL54" i="61"/>
  <c r="AL35" i="64"/>
  <c r="AL52" i="61"/>
  <c r="AL37" i="63"/>
  <c r="E8" i="57"/>
  <c r="AK45" i="63"/>
  <c r="AK48" i="64"/>
  <c r="AK23" i="60"/>
  <c r="AK37" i="57"/>
  <c r="E47" i="64"/>
  <c r="E24" i="61"/>
  <c r="E57" i="57"/>
  <c r="AK15" i="65"/>
  <c r="AL35" i="65"/>
  <c r="AK13" i="58"/>
  <c r="AL33" i="57"/>
  <c r="AL36" i="64"/>
  <c r="AK62" i="58"/>
  <c r="AK54" i="63"/>
  <c r="E13" i="60"/>
  <c r="E21" i="64"/>
  <c r="E22" i="64"/>
  <c r="AK40" i="65"/>
  <c r="E38" i="61"/>
  <c r="E42" i="57"/>
  <c r="E61" i="63"/>
  <c r="E22" i="63"/>
  <c r="AL41" i="57"/>
  <c r="AK42" i="63"/>
  <c r="AK54" i="64"/>
  <c r="E27" i="65"/>
  <c r="AK26" i="60"/>
  <c r="AL10" i="65"/>
  <c r="AK47" i="63"/>
  <c r="AL54" i="60"/>
  <c r="AK31" i="64"/>
  <c r="AL27" i="63"/>
  <c r="AK42" i="61"/>
  <c r="AK7" i="65"/>
  <c r="AK17" i="60"/>
  <c r="AL53" i="64"/>
  <c r="E28" i="61"/>
  <c r="AK15" i="61"/>
  <c r="AK29" i="65"/>
  <c r="E29" i="65"/>
  <c r="E54" i="60"/>
  <c r="AL24" i="64"/>
  <c r="AK20" i="63"/>
  <c r="AK9" i="58"/>
  <c r="AK12" i="57"/>
  <c r="E61" i="65"/>
  <c r="AK61" i="61"/>
  <c r="AK45" i="57"/>
  <c r="AL19" i="63"/>
  <c r="E17" i="58"/>
  <c r="AL21" i="64"/>
  <c r="E33" i="61"/>
  <c r="E25" i="63"/>
  <c r="AK21" i="58"/>
  <c r="E12" i="65"/>
  <c r="E48" i="64"/>
  <c r="E30" i="63"/>
  <c r="AK28" i="65"/>
  <c r="E13" i="63"/>
  <c r="AL9" i="60"/>
  <c r="AL57" i="57"/>
  <c r="AL37" i="60"/>
  <c r="AL40" i="65"/>
  <c r="AK11" i="65"/>
  <c r="AL51" i="64"/>
  <c r="E44" i="65"/>
  <c r="AK21" i="61"/>
  <c r="E61" i="58"/>
  <c r="AK32" i="65"/>
  <c r="AL9" i="61"/>
  <c r="E14" i="60"/>
  <c r="AL47" i="57"/>
  <c r="AK10" i="64"/>
  <c r="AK52" i="57"/>
  <c r="AL61" i="60"/>
  <c r="AK30" i="64"/>
  <c r="AK41" i="61"/>
  <c r="E10" i="57"/>
  <c r="AL16" i="65"/>
  <c r="AL17" i="60"/>
  <c r="E42" i="64"/>
  <c r="E43" i="65"/>
  <c r="AK26" i="58"/>
  <c r="E8" i="61"/>
  <c r="E53" i="58"/>
  <c r="E46" i="60"/>
  <c r="AK9" i="60"/>
  <c r="AK40" i="58"/>
  <c r="AL13" i="64"/>
  <c r="AL31" i="60"/>
  <c r="E23" i="60"/>
  <c r="AL51" i="60"/>
  <c r="AL43" i="65"/>
  <c r="AK62" i="64"/>
  <c r="AL8" i="60"/>
  <c r="AL42" i="57"/>
  <c r="AK61" i="64"/>
  <c r="E18" i="61"/>
  <c r="AL25" i="58"/>
  <c r="E29" i="57"/>
  <c r="AK24" i="63"/>
  <c r="AK51" i="64"/>
  <c r="AK44" i="60"/>
  <c r="AL34" i="64"/>
  <c r="AK19" i="57"/>
  <c r="AK52" i="65"/>
  <c r="AK41" i="58"/>
  <c r="AL50" i="58"/>
  <c r="E45" i="58"/>
  <c r="AK48" i="63"/>
  <c r="E33" i="64"/>
  <c r="E11" i="65"/>
  <c r="AL31" i="58"/>
  <c r="AK52" i="58"/>
  <c r="AK8" i="57"/>
  <c r="AK28" i="58"/>
  <c r="AL40" i="63"/>
  <c r="E24" i="60"/>
  <c r="AK34" i="60"/>
  <c r="E37" i="64"/>
  <c r="AK62" i="57"/>
  <c r="AL19" i="65"/>
  <c r="E55" i="64"/>
  <c r="AL13" i="57"/>
  <c r="AL14" i="57"/>
  <c r="E14" i="63"/>
  <c r="AL16" i="60"/>
  <c r="E41" i="61"/>
  <c r="AL20" i="57"/>
  <c r="E56" i="58"/>
  <c r="AL46" i="64"/>
  <c r="AK48" i="65"/>
  <c r="U14" i="66" l="1"/>
  <c r="U5" i="66" s="1"/>
  <c r="V9" i="66"/>
  <c r="O14" i="66"/>
  <c r="O5" i="66" s="1"/>
  <c r="AA10" i="66"/>
  <c r="V12" i="66"/>
  <c r="AA12" i="66"/>
  <c r="AA9" i="66"/>
  <c r="R14" i="66"/>
  <c r="AA8" i="66"/>
  <c r="AM48" i="65"/>
  <c r="AG17" i="60"/>
  <c r="AH17" i="60"/>
  <c r="AG16" i="65"/>
  <c r="AH16" i="65"/>
  <c r="AM16" i="57"/>
  <c r="AM11" i="60"/>
  <c r="AH35" i="60"/>
  <c r="AG35" i="60"/>
  <c r="AM33" i="60"/>
  <c r="AH42" i="63"/>
  <c r="AG42" i="63"/>
  <c r="AG46" i="64"/>
  <c r="AH46" i="64"/>
  <c r="AM41" i="61"/>
  <c r="AH28" i="65"/>
  <c r="AG28" i="65"/>
  <c r="AM47" i="60"/>
  <c r="AM30" i="64"/>
  <c r="AM27" i="57"/>
  <c r="AH42" i="61"/>
  <c r="AG42" i="61"/>
  <c r="AM49" i="57"/>
  <c r="AH61" i="60"/>
  <c r="AG61" i="60"/>
  <c r="AM62" i="60"/>
  <c r="AG50" i="60"/>
  <c r="AH50" i="60"/>
  <c r="AM52" i="57"/>
  <c r="AG40" i="58"/>
  <c r="AH40" i="58"/>
  <c r="AH18" i="57"/>
  <c r="AG18" i="57"/>
  <c r="AM10" i="64"/>
  <c r="AM8" i="60"/>
  <c r="AG20" i="57"/>
  <c r="AH20" i="57"/>
  <c r="AG47" i="57"/>
  <c r="AH47" i="57"/>
  <c r="AM50" i="63"/>
  <c r="AM43" i="64"/>
  <c r="AM15" i="60"/>
  <c r="AM14" i="57"/>
  <c r="AG7" i="65"/>
  <c r="AH7" i="65"/>
  <c r="AG9" i="61"/>
  <c r="AH9" i="61"/>
  <c r="AM35" i="63"/>
  <c r="AM32" i="65"/>
  <c r="AH19" i="60"/>
  <c r="AG19" i="60"/>
  <c r="AG18" i="65"/>
  <c r="AH18" i="65"/>
  <c r="AM21" i="61"/>
  <c r="AG15" i="65"/>
  <c r="AH15" i="65"/>
  <c r="AM13" i="63"/>
  <c r="AH16" i="60"/>
  <c r="AG16" i="60"/>
  <c r="AM18" i="61"/>
  <c r="AH48" i="63"/>
  <c r="AG48" i="63"/>
  <c r="AM9" i="57"/>
  <c r="AG51" i="64"/>
  <c r="AH51" i="64"/>
  <c r="AM44" i="65"/>
  <c r="AM29" i="61"/>
  <c r="AH44" i="61"/>
  <c r="AG44" i="61"/>
  <c r="AM50" i="61"/>
  <c r="AM11" i="65"/>
  <c r="AH41" i="60"/>
  <c r="AG41" i="60"/>
  <c r="AH27" i="61"/>
  <c r="AG27" i="61"/>
  <c r="AH40" i="65"/>
  <c r="AG40" i="65"/>
  <c r="AH43" i="64"/>
  <c r="AG43" i="64"/>
  <c r="AM19" i="65"/>
  <c r="AH15" i="60"/>
  <c r="AG15" i="60"/>
  <c r="AH21" i="58"/>
  <c r="AG21" i="58"/>
  <c r="AH37" i="60"/>
  <c r="AG37" i="60"/>
  <c r="AM62" i="65"/>
  <c r="AM53" i="63"/>
  <c r="AH14" i="57"/>
  <c r="AG14" i="57"/>
  <c r="AH57" i="57"/>
  <c r="AG57" i="57"/>
  <c r="AM18" i="57"/>
  <c r="AM46" i="64"/>
  <c r="AH9" i="60"/>
  <c r="AG9" i="60"/>
  <c r="AM14" i="64"/>
  <c r="AM10" i="60"/>
  <c r="AH13" i="57"/>
  <c r="AG13" i="57"/>
  <c r="AM33" i="64"/>
  <c r="AM20" i="57"/>
  <c r="AM61" i="57"/>
  <c r="AH20" i="58"/>
  <c r="AG20" i="58"/>
  <c r="AM28" i="65"/>
  <c r="AM29" i="58"/>
  <c r="AG45" i="65"/>
  <c r="AH45" i="65"/>
  <c r="AM46" i="60"/>
  <c r="AH18" i="63"/>
  <c r="AG18" i="63"/>
  <c r="AG45" i="57"/>
  <c r="AH45" i="57"/>
  <c r="AM56" i="57"/>
  <c r="AG19" i="65"/>
  <c r="AH19" i="65"/>
  <c r="AM21" i="58"/>
  <c r="AM37" i="60"/>
  <c r="AH53" i="63"/>
  <c r="AG53" i="63"/>
  <c r="AH12" i="65"/>
  <c r="AG12" i="65"/>
  <c r="AG10" i="58"/>
  <c r="AH10" i="58"/>
  <c r="AM22" i="60"/>
  <c r="AM9" i="63"/>
  <c r="AM46" i="58"/>
  <c r="AM62" i="57"/>
  <c r="AH21" i="64"/>
  <c r="AG21" i="64"/>
  <c r="AH10" i="60"/>
  <c r="AG10" i="60"/>
  <c r="AM13" i="57"/>
  <c r="AG9" i="58"/>
  <c r="AH9" i="58"/>
  <c r="AM22" i="64"/>
  <c r="AG33" i="64"/>
  <c r="AH33" i="64"/>
  <c r="AG14" i="63"/>
  <c r="AH14" i="63"/>
  <c r="AM20" i="58"/>
  <c r="AM49" i="58"/>
  <c r="AG19" i="63"/>
  <c r="AH19" i="63"/>
  <c r="AH44" i="57"/>
  <c r="AG44" i="57"/>
  <c r="AH29" i="58"/>
  <c r="AG29" i="58"/>
  <c r="AM45" i="65"/>
  <c r="AG23" i="57"/>
  <c r="AH23" i="57"/>
  <c r="AM38" i="61"/>
  <c r="AM45" i="57"/>
  <c r="AM37" i="58"/>
  <c r="AM56" i="58"/>
  <c r="AH55" i="58"/>
  <c r="AG55" i="58"/>
  <c r="AM61" i="61"/>
  <c r="AH48" i="58"/>
  <c r="AG48" i="58"/>
  <c r="O11" i="63"/>
  <c r="U11" i="63"/>
  <c r="R9" i="63"/>
  <c r="R10" i="63"/>
  <c r="O10" i="63"/>
  <c r="U9" i="63"/>
  <c r="V9" i="63" s="1"/>
  <c r="U12" i="63"/>
  <c r="R16" i="63" a="1"/>
  <c r="R16" i="63" s="1"/>
  <c r="O8" i="63"/>
  <c r="U10" i="63"/>
  <c r="V10" i="63" s="1"/>
  <c r="R13" i="63"/>
  <c r="R12" i="63"/>
  <c r="O13" i="63"/>
  <c r="U8" i="63"/>
  <c r="O9" i="63"/>
  <c r="O16" i="63" a="1"/>
  <c r="O16" i="63" s="1"/>
  <c r="U16" i="63" a="1"/>
  <c r="U16" i="63" s="1"/>
  <c r="U13" i="63"/>
  <c r="V13" i="63" s="1"/>
  <c r="O12" i="63"/>
  <c r="R8" i="63"/>
  <c r="R11" i="63"/>
  <c r="S11" i="63" s="1"/>
  <c r="AG38" i="65"/>
  <c r="AH38" i="65"/>
  <c r="AM34" i="60"/>
  <c r="AM23" i="58"/>
  <c r="AM40" i="63"/>
  <c r="AM12" i="65"/>
  <c r="AM10" i="63"/>
  <c r="AH33" i="61"/>
  <c r="AG33" i="61"/>
  <c r="AH39" i="61"/>
  <c r="AG39" i="61"/>
  <c r="AG27" i="58"/>
  <c r="AH27" i="58"/>
  <c r="AM12" i="57"/>
  <c r="AG9" i="63"/>
  <c r="AH9" i="63"/>
  <c r="AM21" i="64"/>
  <c r="AM35" i="65"/>
  <c r="AG29" i="65"/>
  <c r="AH29" i="65"/>
  <c r="AM15" i="58"/>
  <c r="AM9" i="58"/>
  <c r="AM54" i="65"/>
  <c r="AG28" i="58"/>
  <c r="AH28" i="58"/>
  <c r="AM7" i="61"/>
  <c r="AM16" i="63"/>
  <c r="AM20" i="63"/>
  <c r="AG36" i="63"/>
  <c r="AH36" i="63"/>
  <c r="AM43" i="65"/>
  <c r="AM23" i="57"/>
  <c r="AH28" i="64"/>
  <c r="AG28" i="64"/>
  <c r="AH24" i="64"/>
  <c r="AG24" i="64"/>
  <c r="AG25" i="63"/>
  <c r="AH25" i="63"/>
  <c r="AH21" i="60"/>
  <c r="AG21" i="60"/>
  <c r="AG61" i="61"/>
  <c r="AH61" i="61"/>
  <c r="AM48" i="58"/>
  <c r="AG34" i="60"/>
  <c r="AH34" i="60"/>
  <c r="AH23" i="58"/>
  <c r="AG23" i="58"/>
  <c r="AH40" i="63"/>
  <c r="AG40" i="63"/>
  <c r="AH10" i="63"/>
  <c r="AG10" i="63"/>
  <c r="AM39" i="61"/>
  <c r="U9" i="65"/>
  <c r="V9" i="65" s="1"/>
  <c r="U8" i="65"/>
  <c r="U10" i="65"/>
  <c r="V10" i="65" s="1"/>
  <c r="U11" i="65"/>
  <c r="R10" i="65"/>
  <c r="O16" i="65" a="1"/>
  <c r="O16" i="65" s="1"/>
  <c r="R12" i="65"/>
  <c r="U12" i="65"/>
  <c r="O11" i="65"/>
  <c r="O12" i="65"/>
  <c r="O13" i="65"/>
  <c r="P13" i="65" s="1"/>
  <c r="R13" i="65"/>
  <c r="U13" i="65"/>
  <c r="V13" i="65" s="1"/>
  <c r="O10" i="65"/>
  <c r="U16" i="65" a="1"/>
  <c r="U16" i="65" s="1"/>
  <c r="R8" i="65"/>
  <c r="O8" i="65"/>
  <c r="O9" i="65"/>
  <c r="R9" i="65"/>
  <c r="R11" i="65"/>
  <c r="S11" i="65" s="1"/>
  <c r="R16" i="65" a="1"/>
  <c r="R16" i="65" s="1"/>
  <c r="AG14" i="65"/>
  <c r="AH14" i="65"/>
  <c r="AM12" i="61"/>
  <c r="AM36" i="61"/>
  <c r="AM29" i="65"/>
  <c r="AM17" i="61"/>
  <c r="AM9" i="64"/>
  <c r="AM31" i="58"/>
  <c r="AM18" i="64"/>
  <c r="AM28" i="58"/>
  <c r="AH7" i="61"/>
  <c r="AG7" i="61"/>
  <c r="AM15" i="61"/>
  <c r="AG27" i="65"/>
  <c r="AH27" i="65"/>
  <c r="AG45" i="64"/>
  <c r="AH45" i="64"/>
  <c r="AG20" i="63"/>
  <c r="AH20" i="63"/>
  <c r="AM46" i="65"/>
  <c r="AH39" i="60"/>
  <c r="AG39" i="60"/>
  <c r="AG30" i="65"/>
  <c r="AH30" i="65"/>
  <c r="AG21" i="63"/>
  <c r="AH21" i="63"/>
  <c r="AM8" i="57"/>
  <c r="AG53" i="64"/>
  <c r="AH53" i="64"/>
  <c r="AM24" i="64"/>
  <c r="AG32" i="57"/>
  <c r="AH32" i="57"/>
  <c r="AM50" i="58"/>
  <c r="AM13" i="65"/>
  <c r="AM17" i="60"/>
  <c r="AG33" i="60"/>
  <c r="AH33" i="60"/>
  <c r="AM52" i="58"/>
  <c r="AM33" i="57"/>
  <c r="AM7" i="65"/>
  <c r="AM34" i="64"/>
  <c r="AM28" i="60"/>
  <c r="AM22" i="57"/>
  <c r="AH27" i="57"/>
  <c r="AG27" i="57"/>
  <c r="AM42" i="61"/>
  <c r="AG12" i="61"/>
  <c r="AH12" i="61"/>
  <c r="AH36" i="61"/>
  <c r="AG36" i="61"/>
  <c r="AH28" i="57"/>
  <c r="AG28" i="57"/>
  <c r="AH35" i="63"/>
  <c r="AG35" i="63"/>
  <c r="AG31" i="58"/>
  <c r="AH31" i="58"/>
  <c r="AG26" i="65"/>
  <c r="AH26" i="65"/>
  <c r="AG27" i="63"/>
  <c r="AH27" i="63"/>
  <c r="AG15" i="61"/>
  <c r="AH15" i="61"/>
  <c r="AM27" i="65"/>
  <c r="AH52" i="60"/>
  <c r="AG52" i="60"/>
  <c r="AH46" i="63"/>
  <c r="AG46" i="63"/>
  <c r="AM55" i="64"/>
  <c r="AG38" i="60"/>
  <c r="AH38" i="60"/>
  <c r="AM14" i="58"/>
  <c r="AM31" i="64"/>
  <c r="AH29" i="64"/>
  <c r="AG29" i="64"/>
  <c r="AM24" i="57"/>
  <c r="AM34" i="58"/>
  <c r="AG32" i="64"/>
  <c r="AH32" i="64"/>
  <c r="AH8" i="57"/>
  <c r="AG8" i="57"/>
  <c r="AM43" i="58"/>
  <c r="AG54" i="60"/>
  <c r="AH54" i="60"/>
  <c r="AM51" i="60"/>
  <c r="AH16" i="61"/>
  <c r="AG16" i="61"/>
  <c r="AH37" i="57"/>
  <c r="AG37" i="57"/>
  <c r="AG18" i="60"/>
  <c r="AH18" i="60"/>
  <c r="AM47" i="63"/>
  <c r="AM52" i="60"/>
  <c r="AM31" i="63"/>
  <c r="AM46" i="63"/>
  <c r="AM38" i="60"/>
  <c r="AM29" i="64"/>
  <c r="AH10" i="65"/>
  <c r="AG10" i="65"/>
  <c r="AH34" i="58"/>
  <c r="AG34" i="58"/>
  <c r="AM32" i="64"/>
  <c r="AM31" i="61"/>
  <c r="AM52" i="63"/>
  <c r="AM31" i="65"/>
  <c r="AM26" i="60"/>
  <c r="AM7" i="60"/>
  <c r="AH25" i="61"/>
  <c r="AG25" i="61"/>
  <c r="AM35" i="60"/>
  <c r="AG50" i="63"/>
  <c r="AH50" i="63"/>
  <c r="AG48" i="65"/>
  <c r="AH48" i="65"/>
  <c r="AM19" i="60"/>
  <c r="AM50" i="60"/>
  <c r="AM18" i="65"/>
  <c r="AH52" i="57"/>
  <c r="AG52" i="57"/>
  <c r="AM54" i="64"/>
  <c r="AM51" i="57"/>
  <c r="AH26" i="63"/>
  <c r="AG26" i="63"/>
  <c r="AG41" i="64"/>
  <c r="AH41" i="64"/>
  <c r="AG13" i="58"/>
  <c r="AH13" i="58"/>
  <c r="AM42" i="63"/>
  <c r="AM9" i="61"/>
  <c r="AH7" i="58"/>
  <c r="AG7" i="58"/>
  <c r="AH18" i="61"/>
  <c r="AG18" i="61"/>
  <c r="AM48" i="63"/>
  <c r="AM27" i="60"/>
  <c r="AG41" i="57"/>
  <c r="AH41" i="57"/>
  <c r="AG41" i="61"/>
  <c r="AH41" i="61"/>
  <c r="AH49" i="57"/>
  <c r="AG49" i="57"/>
  <c r="AM53" i="61"/>
  <c r="AM47" i="57"/>
  <c r="AG44" i="60"/>
  <c r="AH44" i="60"/>
  <c r="AH13" i="63"/>
  <c r="AG13" i="63"/>
  <c r="AG9" i="57"/>
  <c r="AH9" i="57"/>
  <c r="AH44" i="65"/>
  <c r="AG44" i="65"/>
  <c r="AM44" i="61"/>
  <c r="AG31" i="61"/>
  <c r="AH31" i="61"/>
  <c r="AH31" i="65"/>
  <c r="AG31" i="65"/>
  <c r="AM41" i="60"/>
  <c r="AH26" i="60"/>
  <c r="AG26" i="60"/>
  <c r="AH7" i="60"/>
  <c r="AG7" i="60"/>
  <c r="AM38" i="58"/>
  <c r="AG22" i="58"/>
  <c r="AH22" i="58"/>
  <c r="AM32" i="57"/>
  <c r="AM47" i="64"/>
  <c r="AG20" i="60"/>
  <c r="AH20" i="60"/>
  <c r="AH50" i="65"/>
  <c r="AG50" i="65"/>
  <c r="AG50" i="58"/>
  <c r="AH50" i="58"/>
  <c r="AM14" i="60"/>
  <c r="AM40" i="65"/>
  <c r="AM55" i="58"/>
  <c r="AM18" i="60"/>
  <c r="AG24" i="63"/>
  <c r="AH24" i="63"/>
  <c r="AG34" i="61"/>
  <c r="AH34" i="61"/>
  <c r="AG50" i="57"/>
  <c r="AH50" i="57"/>
  <c r="AM36" i="60"/>
  <c r="AH12" i="60"/>
  <c r="AG12" i="60"/>
  <c r="AH48" i="64"/>
  <c r="AG48" i="64"/>
  <c r="AM41" i="58"/>
  <c r="AH34" i="63"/>
  <c r="AG34" i="63"/>
  <c r="AG25" i="57"/>
  <c r="AH25" i="57"/>
  <c r="AH52" i="64"/>
  <c r="AG52" i="64"/>
  <c r="AM33" i="58"/>
  <c r="AG45" i="63"/>
  <c r="AH45" i="63"/>
  <c r="AM61" i="58"/>
  <c r="AM55" i="60"/>
  <c r="AM53" i="58"/>
  <c r="AM52" i="65"/>
  <c r="AG7" i="64"/>
  <c r="AH7" i="64"/>
  <c r="AM54" i="63"/>
  <c r="AM37" i="65"/>
  <c r="AG43" i="57"/>
  <c r="AH43" i="57"/>
  <c r="AM37" i="63"/>
  <c r="AM17" i="64"/>
  <c r="AM28" i="61"/>
  <c r="AM62" i="58"/>
  <c r="AM25" i="58"/>
  <c r="AM34" i="65"/>
  <c r="AM11" i="61"/>
  <c r="AM49" i="61"/>
  <c r="AM8" i="58"/>
  <c r="AG36" i="64"/>
  <c r="AH36" i="64"/>
  <c r="AM7" i="57"/>
  <c r="AM53" i="60"/>
  <c r="AM19" i="57"/>
  <c r="AH33" i="57"/>
  <c r="AG33" i="57"/>
  <c r="AM33" i="61"/>
  <c r="AG30" i="64"/>
  <c r="AH30" i="64"/>
  <c r="AM10" i="58"/>
  <c r="AM26" i="63"/>
  <c r="AH34" i="64"/>
  <c r="AG34" i="64"/>
  <c r="AM27" i="58"/>
  <c r="AM13" i="58"/>
  <c r="AH28" i="60"/>
  <c r="AG28" i="60"/>
  <c r="AG12" i="57"/>
  <c r="AH12" i="57"/>
  <c r="AH22" i="57"/>
  <c r="AG22" i="57"/>
  <c r="AH46" i="58"/>
  <c r="AG46" i="58"/>
  <c r="AM7" i="58"/>
  <c r="AG35" i="65"/>
  <c r="AH35" i="65"/>
  <c r="AM41" i="57"/>
  <c r="AH15" i="58"/>
  <c r="AG15" i="58"/>
  <c r="AG22" i="64"/>
  <c r="AH22" i="64"/>
  <c r="AH53" i="61"/>
  <c r="AG53" i="61"/>
  <c r="AM15" i="65"/>
  <c r="AG11" i="60"/>
  <c r="AH11" i="60"/>
  <c r="AM27" i="63"/>
  <c r="AH47" i="63"/>
  <c r="AG47" i="63"/>
  <c r="AM19" i="63"/>
  <c r="AM44" i="60"/>
  <c r="AM45" i="64"/>
  <c r="AH55" i="64"/>
  <c r="AG55" i="64"/>
  <c r="AG14" i="58"/>
  <c r="AH14" i="58"/>
  <c r="AM36" i="63"/>
  <c r="AM51" i="64"/>
  <c r="AG31" i="64"/>
  <c r="AH31" i="64"/>
  <c r="AH29" i="61"/>
  <c r="AG29" i="61"/>
  <c r="AM30" i="65"/>
  <c r="AH38" i="61"/>
  <c r="AG38" i="61"/>
  <c r="O11" i="60"/>
  <c r="U8" i="60"/>
  <c r="R11" i="60"/>
  <c r="O13" i="60"/>
  <c r="R10" i="60"/>
  <c r="O12" i="60"/>
  <c r="O10" i="60"/>
  <c r="AA10" i="60" s="1"/>
  <c r="R12" i="60"/>
  <c r="U9" i="60"/>
  <c r="V9" i="60" s="1"/>
  <c r="U10" i="60"/>
  <c r="R8" i="60"/>
  <c r="U12" i="60"/>
  <c r="R16" i="60" a="1"/>
  <c r="R16" i="60" s="1"/>
  <c r="R13" i="60"/>
  <c r="S13" i="60" s="1"/>
  <c r="U11" i="60"/>
  <c r="V11" i="60" s="1"/>
  <c r="U16" i="60" a="1"/>
  <c r="U16" i="60" s="1"/>
  <c r="O16" i="60" a="1"/>
  <c r="O16" i="60" s="1"/>
  <c r="R9" i="60"/>
  <c r="O9" i="60"/>
  <c r="AA9" i="60" s="1"/>
  <c r="O8" i="60"/>
  <c r="U13" i="60"/>
  <c r="V13" i="60" s="1"/>
  <c r="AH11" i="65"/>
  <c r="AG11" i="65"/>
  <c r="AM27" i="61"/>
  <c r="AH47" i="64"/>
  <c r="AG47" i="64"/>
  <c r="AM20" i="60"/>
  <c r="AM37" i="57"/>
  <c r="AM50" i="65"/>
  <c r="AH14" i="60"/>
  <c r="AG14" i="60"/>
  <c r="AM24" i="63"/>
  <c r="AM34" i="61"/>
  <c r="AM23" i="60"/>
  <c r="AH48" i="61"/>
  <c r="AG48" i="61"/>
  <c r="AM39" i="57"/>
  <c r="AG36" i="60"/>
  <c r="AH36" i="60"/>
  <c r="AH28" i="63"/>
  <c r="AG28" i="63"/>
  <c r="AM48" i="64"/>
  <c r="AM34" i="63"/>
  <c r="AM37" i="61"/>
  <c r="AM23" i="61"/>
  <c r="AM25" i="57"/>
  <c r="AG33" i="58"/>
  <c r="AH33" i="58"/>
  <c r="AM16" i="64"/>
  <c r="AM45" i="63"/>
  <c r="AM29" i="57"/>
  <c r="AH61" i="58"/>
  <c r="AG61" i="58"/>
  <c r="AG55" i="60"/>
  <c r="AH55" i="60"/>
  <c r="AH32" i="61"/>
  <c r="AG32" i="61"/>
  <c r="AM12" i="63"/>
  <c r="AG51" i="58"/>
  <c r="AH51" i="58"/>
  <c r="AH61" i="64"/>
  <c r="AG61" i="64"/>
  <c r="AH52" i="65"/>
  <c r="AG52" i="65"/>
  <c r="AM7" i="64"/>
  <c r="AH54" i="63"/>
  <c r="AG54" i="63"/>
  <c r="AH37" i="65"/>
  <c r="AG37" i="65"/>
  <c r="AM43" i="57"/>
  <c r="AH37" i="63"/>
  <c r="AG37" i="63"/>
  <c r="AG25" i="65"/>
  <c r="AH25" i="65"/>
  <c r="AH28" i="61"/>
  <c r="AG28" i="61"/>
  <c r="AG25" i="58"/>
  <c r="AH25" i="58"/>
  <c r="AG52" i="61"/>
  <c r="AH52" i="61"/>
  <c r="AG49" i="61"/>
  <c r="AH49" i="61"/>
  <c r="AH8" i="58"/>
  <c r="AG8" i="58"/>
  <c r="AM42" i="57"/>
  <c r="AM34" i="57"/>
  <c r="AH7" i="57"/>
  <c r="AG7" i="57"/>
  <c r="AG53" i="60"/>
  <c r="AH53" i="60"/>
  <c r="AG35" i="64"/>
  <c r="AH35" i="64"/>
  <c r="AG19" i="57"/>
  <c r="AH19" i="57"/>
  <c r="AM48" i="57"/>
  <c r="AG23" i="60"/>
  <c r="AH23" i="60"/>
  <c r="AM48" i="61"/>
  <c r="AH39" i="57"/>
  <c r="AG39" i="57"/>
  <c r="AH54" i="61"/>
  <c r="AG54" i="61"/>
  <c r="AM32" i="63"/>
  <c r="AM28" i="63"/>
  <c r="AM22" i="61"/>
  <c r="AG37" i="61"/>
  <c r="AH37" i="61"/>
  <c r="AG23" i="61"/>
  <c r="AH23" i="61"/>
  <c r="AM38" i="64"/>
  <c r="AG16" i="64"/>
  <c r="AH16" i="64"/>
  <c r="AM47" i="58"/>
  <c r="AH29" i="57"/>
  <c r="AG29" i="57"/>
  <c r="AM18" i="58"/>
  <c r="AM32" i="60"/>
  <c r="AM32" i="61"/>
  <c r="AH12" i="63"/>
  <c r="AG12" i="63"/>
  <c r="AM40" i="61"/>
  <c r="AM51" i="58"/>
  <c r="AM61" i="64"/>
  <c r="AM54" i="57"/>
  <c r="AG25" i="64"/>
  <c r="AH25" i="64"/>
  <c r="AG48" i="60"/>
  <c r="AH48" i="60"/>
  <c r="AG10" i="61"/>
  <c r="AH10" i="61"/>
  <c r="AM25" i="65"/>
  <c r="AH55" i="57"/>
  <c r="AG55" i="57"/>
  <c r="AM35" i="58"/>
  <c r="AM52" i="61"/>
  <c r="AM30" i="61"/>
  <c r="AH10" i="57"/>
  <c r="AG10" i="57"/>
  <c r="AG42" i="57"/>
  <c r="AH42" i="57"/>
  <c r="AG34" i="57"/>
  <c r="AH34" i="57"/>
  <c r="AM13" i="64"/>
  <c r="AG36" i="65"/>
  <c r="AH36" i="65"/>
  <c r="AM35" i="64"/>
  <c r="AM20" i="64"/>
  <c r="AM57" i="57"/>
  <c r="AG47" i="60"/>
  <c r="AH47" i="60"/>
  <c r="AM40" i="60"/>
  <c r="AG32" i="65"/>
  <c r="AH32" i="65"/>
  <c r="AM23" i="65"/>
  <c r="AM11" i="64"/>
  <c r="AH43" i="60"/>
  <c r="AG43" i="60"/>
  <c r="AM47" i="65"/>
  <c r="AH12" i="64"/>
  <c r="AG12" i="64"/>
  <c r="AG13" i="61"/>
  <c r="AH13" i="61"/>
  <c r="AG10" i="64"/>
  <c r="AH10" i="64"/>
  <c r="AM24" i="58"/>
  <c r="AH42" i="60"/>
  <c r="AG42" i="60"/>
  <c r="AM16" i="65"/>
  <c r="AG8" i="60"/>
  <c r="AH8" i="60"/>
  <c r="AM39" i="63"/>
  <c r="AH21" i="61"/>
  <c r="AG21" i="61"/>
  <c r="AM28" i="57"/>
  <c r="AG36" i="57"/>
  <c r="AH36" i="57"/>
  <c r="AG54" i="65"/>
  <c r="AH54" i="65"/>
  <c r="AG16" i="57"/>
  <c r="AH16" i="57"/>
  <c r="AM62" i="64"/>
  <c r="AH18" i="64"/>
  <c r="AG18" i="64"/>
  <c r="AG61" i="57"/>
  <c r="AH61" i="57"/>
  <c r="AG49" i="58"/>
  <c r="AH49" i="58"/>
  <c r="AM15" i="57"/>
  <c r="AH16" i="63"/>
  <c r="AG16" i="63"/>
  <c r="AM61" i="60"/>
  <c r="AM44" i="57"/>
  <c r="AG8" i="61"/>
  <c r="AH8" i="61"/>
  <c r="AM41" i="63"/>
  <c r="AG8" i="65"/>
  <c r="AH8" i="65"/>
  <c r="AG43" i="65"/>
  <c r="AH43" i="65"/>
  <c r="AH24" i="57"/>
  <c r="AG24" i="57"/>
  <c r="AM40" i="64"/>
  <c r="AG19" i="61"/>
  <c r="AH19" i="61"/>
  <c r="AG50" i="61"/>
  <c r="AH50" i="61"/>
  <c r="AG43" i="58"/>
  <c r="AH43" i="58"/>
  <c r="AG19" i="64"/>
  <c r="AH19" i="64"/>
  <c r="AM54" i="60"/>
  <c r="AM23" i="63"/>
  <c r="AM30" i="57"/>
  <c r="AM17" i="58"/>
  <c r="AG51" i="60"/>
  <c r="AH51" i="60"/>
  <c r="AH37" i="58"/>
  <c r="AG37" i="58"/>
  <c r="AG38" i="58"/>
  <c r="AH38" i="58"/>
  <c r="AH38" i="63"/>
  <c r="AG38" i="63"/>
  <c r="AG51" i="61"/>
  <c r="AH51" i="61"/>
  <c r="AH37" i="64"/>
  <c r="AG37" i="64"/>
  <c r="AG35" i="61"/>
  <c r="AH35" i="61"/>
  <c r="AM39" i="65"/>
  <c r="AG9" i="65"/>
  <c r="AH9" i="65"/>
  <c r="AM33" i="63"/>
  <c r="AH26" i="57"/>
  <c r="AG26" i="57"/>
  <c r="AG48" i="57"/>
  <c r="AH48" i="57"/>
  <c r="AG51" i="63"/>
  <c r="AH51" i="63"/>
  <c r="AG11" i="58"/>
  <c r="AH11" i="58"/>
  <c r="AM54" i="61"/>
  <c r="AH7" i="63"/>
  <c r="AG7" i="63"/>
  <c r="AG32" i="63"/>
  <c r="AH32" i="63"/>
  <c r="AM43" i="63"/>
  <c r="AG22" i="61"/>
  <c r="AH22" i="61"/>
  <c r="AM20" i="61"/>
  <c r="AH14" i="61"/>
  <c r="AG14" i="61"/>
  <c r="AG38" i="64"/>
  <c r="AH38" i="64"/>
  <c r="AH47" i="58"/>
  <c r="AG47" i="58"/>
  <c r="AM29" i="63"/>
  <c r="AH18" i="58"/>
  <c r="AG18" i="58"/>
  <c r="AG32" i="60"/>
  <c r="AH32" i="60"/>
  <c r="AH15" i="64"/>
  <c r="AG15" i="64"/>
  <c r="AG31" i="60"/>
  <c r="AH31" i="60"/>
  <c r="AG40" i="61"/>
  <c r="AH40" i="61"/>
  <c r="AH55" i="65"/>
  <c r="AG55" i="65"/>
  <c r="AM33" i="65"/>
  <c r="AG54" i="57"/>
  <c r="AH54" i="57"/>
  <c r="AM25" i="64"/>
  <c r="AH43" i="61"/>
  <c r="AG43" i="61"/>
  <c r="AM48" i="60"/>
  <c r="AM10" i="61"/>
  <c r="AM44" i="63"/>
  <c r="AM55" i="57"/>
  <c r="AG35" i="58"/>
  <c r="AH35" i="58"/>
  <c r="AG30" i="61"/>
  <c r="AH30" i="61"/>
  <c r="AM10" i="57"/>
  <c r="AM49" i="63"/>
  <c r="AH13" i="64"/>
  <c r="AG13" i="64"/>
  <c r="AM36" i="65"/>
  <c r="AH19" i="58"/>
  <c r="AG19" i="58"/>
  <c r="AG20" i="64"/>
  <c r="AH20" i="64"/>
  <c r="AM16" i="60"/>
  <c r="AG13" i="65"/>
  <c r="AH13" i="65"/>
  <c r="AM38" i="65"/>
  <c r="AH54" i="64"/>
  <c r="AG54" i="64"/>
  <c r="AM40" i="58"/>
  <c r="AH52" i="58"/>
  <c r="AG52" i="58"/>
  <c r="AG51" i="57"/>
  <c r="AH51" i="57"/>
  <c r="AG40" i="60"/>
  <c r="AH40" i="60"/>
  <c r="AG23" i="65"/>
  <c r="AH23" i="65"/>
  <c r="AG11" i="64"/>
  <c r="AH11" i="64"/>
  <c r="U8" i="61"/>
  <c r="U9" i="61"/>
  <c r="V9" i="61" s="1"/>
  <c r="O8" i="61"/>
  <c r="R9" i="61"/>
  <c r="R10" i="61"/>
  <c r="R11" i="61"/>
  <c r="U16" i="61" a="1"/>
  <c r="U16" i="61" s="1"/>
  <c r="R16" i="61" a="1"/>
  <c r="R16" i="61" s="1"/>
  <c r="U12" i="61"/>
  <c r="U11" i="61"/>
  <c r="U10" i="61"/>
  <c r="V10" i="61" s="1"/>
  <c r="O12" i="61"/>
  <c r="O9" i="61"/>
  <c r="O11" i="61"/>
  <c r="AA11" i="61" s="1"/>
  <c r="U13" i="61"/>
  <c r="V13" i="61" s="1"/>
  <c r="R12" i="61"/>
  <c r="R8" i="61"/>
  <c r="O10" i="61"/>
  <c r="O16" i="61" a="1"/>
  <c r="O16" i="61" s="1"/>
  <c r="R13" i="61"/>
  <c r="O13" i="61"/>
  <c r="AM41" i="64"/>
  <c r="AM43" i="60"/>
  <c r="AG22" i="60"/>
  <c r="AH22" i="60"/>
  <c r="AH47" i="65"/>
  <c r="AG47" i="65"/>
  <c r="AM12" i="64"/>
  <c r="AM13" i="61"/>
  <c r="AM14" i="65"/>
  <c r="AM9" i="60"/>
  <c r="AH24" i="58"/>
  <c r="AG24" i="58"/>
  <c r="AM42" i="60"/>
  <c r="AH14" i="64"/>
  <c r="AG14" i="64"/>
  <c r="AG27" i="60"/>
  <c r="AH27" i="60"/>
  <c r="AH39" i="63"/>
  <c r="AG39" i="63"/>
  <c r="AG17" i="61"/>
  <c r="AH17" i="61"/>
  <c r="AM36" i="57"/>
  <c r="AH9" i="64"/>
  <c r="AG9" i="64"/>
  <c r="AM26" i="65"/>
  <c r="AM14" i="63"/>
  <c r="AH15" i="57"/>
  <c r="AG15" i="57"/>
  <c r="AG31" i="63"/>
  <c r="AH31" i="63"/>
  <c r="AM8" i="61"/>
  <c r="AH41" i="63"/>
  <c r="AG41" i="63"/>
  <c r="AM8" i="65"/>
  <c r="AG46" i="65"/>
  <c r="AH46" i="65"/>
  <c r="AM39" i="60"/>
  <c r="AH46" i="60"/>
  <c r="AG46" i="60"/>
  <c r="AM10" i="65"/>
  <c r="AM21" i="63"/>
  <c r="AM28" i="64"/>
  <c r="AM18" i="63"/>
  <c r="AH40" i="64"/>
  <c r="AG40" i="64"/>
  <c r="AM19" i="61"/>
  <c r="AH52" i="63"/>
  <c r="AG52" i="63"/>
  <c r="AM53" i="64"/>
  <c r="AM19" i="64"/>
  <c r="AG23" i="63"/>
  <c r="AH23" i="63"/>
  <c r="AG30" i="57"/>
  <c r="AH30" i="57"/>
  <c r="AG42" i="64"/>
  <c r="AH42" i="64"/>
  <c r="R8" i="57"/>
  <c r="O10" i="57"/>
  <c r="O8" i="57"/>
  <c r="AA8" i="57" s="1"/>
  <c r="O16" i="57" a="1"/>
  <c r="O16" i="57" s="1"/>
  <c r="O12" i="57"/>
  <c r="O13" i="57"/>
  <c r="R12" i="57"/>
  <c r="AA12" i="57" s="1"/>
  <c r="R16" i="57" a="1"/>
  <c r="R16" i="57" s="1"/>
  <c r="O11" i="57"/>
  <c r="O9" i="57"/>
  <c r="U9" i="57"/>
  <c r="V9" i="57" s="1"/>
  <c r="R10" i="57"/>
  <c r="U8" i="57"/>
  <c r="U13" i="57"/>
  <c r="V13" i="57" s="1"/>
  <c r="U10" i="57"/>
  <c r="R11" i="57"/>
  <c r="U12" i="57"/>
  <c r="U11" i="57"/>
  <c r="V11" i="57" s="1"/>
  <c r="U16" i="57" a="1"/>
  <c r="U16" i="57" s="1"/>
  <c r="R13" i="57"/>
  <c r="S13" i="57" s="1"/>
  <c r="R9" i="57"/>
  <c r="AG17" i="58"/>
  <c r="AH17" i="58"/>
  <c r="AM31" i="57"/>
  <c r="AM38" i="63"/>
  <c r="AG44" i="64"/>
  <c r="AH44" i="64"/>
  <c r="AM51" i="61"/>
  <c r="AM37" i="64"/>
  <c r="AM35" i="61"/>
  <c r="AG39" i="65"/>
  <c r="AH39" i="65"/>
  <c r="AM9" i="65"/>
  <c r="AH33" i="63"/>
  <c r="AG33" i="63"/>
  <c r="AM26" i="57"/>
  <c r="AH46" i="57"/>
  <c r="AG46" i="57"/>
  <c r="AH22" i="63"/>
  <c r="AG22" i="63"/>
  <c r="AM51" i="63"/>
  <c r="AM11" i="58"/>
  <c r="AM7" i="63"/>
  <c r="AG43" i="63"/>
  <c r="AH43" i="63"/>
  <c r="AM39" i="58"/>
  <c r="AH20" i="61"/>
  <c r="AG20" i="61"/>
  <c r="AM14" i="61"/>
  <c r="AM61" i="65"/>
  <c r="AG17" i="63"/>
  <c r="AH17" i="63"/>
  <c r="AH29" i="63"/>
  <c r="AG29" i="63"/>
  <c r="AM46" i="61"/>
  <c r="AH26" i="58"/>
  <c r="AG26" i="58"/>
  <c r="AM15" i="64"/>
  <c r="AM31" i="60"/>
  <c r="AM55" i="65"/>
  <c r="AM30" i="58"/>
  <c r="AG33" i="65"/>
  <c r="AH33" i="65"/>
  <c r="AM21" i="65"/>
  <c r="AM55" i="61"/>
  <c r="AM43" i="61"/>
  <c r="AH32" i="58"/>
  <c r="AG32" i="58"/>
  <c r="AG44" i="63"/>
  <c r="AH44" i="63"/>
  <c r="AM49" i="65"/>
  <c r="AM61" i="63"/>
  <c r="AG49" i="64"/>
  <c r="AH49" i="64"/>
  <c r="AG15" i="63"/>
  <c r="AH15" i="63"/>
  <c r="AH49" i="63"/>
  <c r="AG49" i="63"/>
  <c r="AG30" i="60"/>
  <c r="AH30" i="60"/>
  <c r="AM51" i="65"/>
  <c r="AM19" i="58"/>
  <c r="AM44" i="58"/>
  <c r="AM42" i="64"/>
  <c r="AM25" i="63"/>
  <c r="AG31" i="57"/>
  <c r="AH31" i="57"/>
  <c r="AM44" i="64"/>
  <c r="AG39" i="64"/>
  <c r="AH39" i="64"/>
  <c r="AG8" i="64"/>
  <c r="AH8" i="64"/>
  <c r="AH53" i="65"/>
  <c r="AG53" i="65"/>
  <c r="AH25" i="60"/>
  <c r="AG25" i="60"/>
  <c r="AM12" i="58"/>
  <c r="AH36" i="58"/>
  <c r="AG36" i="58"/>
  <c r="AM46" i="57"/>
  <c r="AM22" i="63"/>
  <c r="AM42" i="65"/>
  <c r="AM53" i="57"/>
  <c r="AH29" i="60"/>
  <c r="AG29" i="60"/>
  <c r="AH30" i="63"/>
  <c r="AG30" i="63"/>
  <c r="AG39" i="58"/>
  <c r="AH39" i="58"/>
  <c r="AG61" i="65"/>
  <c r="AH61" i="65"/>
  <c r="AM17" i="63"/>
  <c r="AG46" i="61"/>
  <c r="AH46" i="61"/>
  <c r="AM26" i="58"/>
  <c r="AH38" i="57"/>
  <c r="AG38" i="57"/>
  <c r="AH30" i="58"/>
  <c r="AG30" i="58"/>
  <c r="AH26" i="61"/>
  <c r="AG26" i="61"/>
  <c r="AH21" i="65"/>
  <c r="AG21" i="65"/>
  <c r="AH55" i="61"/>
  <c r="AG55" i="61"/>
  <c r="AM42" i="58"/>
  <c r="AH11" i="57"/>
  <c r="AG11" i="57"/>
  <c r="AM32" i="58"/>
  <c r="AM26" i="64"/>
  <c r="AH57" i="58"/>
  <c r="AG57" i="58"/>
  <c r="AH24" i="61"/>
  <c r="AG24" i="61"/>
  <c r="AG16" i="58"/>
  <c r="AH16" i="58"/>
  <c r="AM62" i="61"/>
  <c r="AH49" i="65"/>
  <c r="AG49" i="65"/>
  <c r="AH61" i="63"/>
  <c r="AG61" i="63"/>
  <c r="AM49" i="64"/>
  <c r="AM15" i="63"/>
  <c r="AG40" i="57"/>
  <c r="AH40" i="57"/>
  <c r="AM30" i="60"/>
  <c r="AG51" i="65"/>
  <c r="AH51" i="65"/>
  <c r="AG44" i="58"/>
  <c r="AH44" i="58"/>
  <c r="AM21" i="60"/>
  <c r="AM16" i="61"/>
  <c r="AG56" i="58"/>
  <c r="AH56" i="58"/>
  <c r="AM39" i="64"/>
  <c r="AM22" i="58"/>
  <c r="AG56" i="57"/>
  <c r="AH56" i="57"/>
  <c r="AM8" i="64"/>
  <c r="AM25" i="61"/>
  <c r="AM53" i="65"/>
  <c r="AM25" i="60"/>
  <c r="AH12" i="58"/>
  <c r="AG12" i="58"/>
  <c r="AM36" i="58"/>
  <c r="AM17" i="57"/>
  <c r="AH42" i="65"/>
  <c r="AG42" i="65"/>
  <c r="R13" i="64"/>
  <c r="O11" i="64"/>
  <c r="U10" i="64"/>
  <c r="V10" i="64" s="1"/>
  <c r="O12" i="64"/>
  <c r="R16" i="64" a="1"/>
  <c r="R16" i="64" s="1"/>
  <c r="R10" i="64"/>
  <c r="O8" i="64"/>
  <c r="O9" i="64"/>
  <c r="O16" i="64" a="1"/>
  <c r="O16" i="64" s="1"/>
  <c r="U16" i="64" a="1"/>
  <c r="U16" i="64" s="1"/>
  <c r="R9" i="64"/>
  <c r="U12" i="64"/>
  <c r="O10" i="64"/>
  <c r="U9" i="64"/>
  <c r="V9" i="64" s="1"/>
  <c r="U11" i="64"/>
  <c r="R11" i="64"/>
  <c r="S11" i="64" s="1"/>
  <c r="U13" i="64"/>
  <c r="V13" i="64" s="1"/>
  <c r="O13" i="64"/>
  <c r="AA13" i="64" s="1"/>
  <c r="U8" i="64"/>
  <c r="R12" i="64"/>
  <c r="AA12" i="64" s="1"/>
  <c r="R8" i="64"/>
  <c r="AG53" i="57"/>
  <c r="AH53" i="57"/>
  <c r="AH27" i="64"/>
  <c r="AG27" i="64"/>
  <c r="AM29" i="60"/>
  <c r="AM30" i="63"/>
  <c r="U9" i="58"/>
  <c r="V9" i="58" s="1"/>
  <c r="U12" i="58"/>
  <c r="R8" i="58"/>
  <c r="U10" i="58"/>
  <c r="U16" i="58" a="1"/>
  <c r="U16" i="58" s="1"/>
  <c r="O12" i="58"/>
  <c r="O8" i="58"/>
  <c r="R11" i="58"/>
  <c r="O10" i="58"/>
  <c r="U11" i="58"/>
  <c r="V11" i="58" s="1"/>
  <c r="O11" i="58"/>
  <c r="R12" i="58"/>
  <c r="R13" i="58"/>
  <c r="S13" i="58" s="1"/>
  <c r="R9" i="58"/>
  <c r="U8" i="58"/>
  <c r="O9" i="58"/>
  <c r="O16" i="58" a="1"/>
  <c r="O16" i="58" s="1"/>
  <c r="R10" i="58"/>
  <c r="O13" i="58"/>
  <c r="R16" i="58" a="1"/>
  <c r="R16" i="58" s="1"/>
  <c r="U13" i="58"/>
  <c r="V13" i="58" s="1"/>
  <c r="AG54" i="58"/>
  <c r="AH54" i="58"/>
  <c r="AM23" i="64"/>
  <c r="AM50" i="64"/>
  <c r="AM38" i="57"/>
  <c r="AM8" i="63"/>
  <c r="AM55" i="63"/>
  <c r="AH56" i="60"/>
  <c r="AG56" i="60"/>
  <c r="AM26" i="61"/>
  <c r="AM47" i="61"/>
  <c r="AM45" i="61"/>
  <c r="AM21" i="57"/>
  <c r="AG42" i="58"/>
  <c r="AH42" i="58"/>
  <c r="AM45" i="60"/>
  <c r="AM11" i="57"/>
  <c r="AG26" i="64"/>
  <c r="AH26" i="64"/>
  <c r="AM11" i="63"/>
  <c r="AM57" i="58"/>
  <c r="AM24" i="61"/>
  <c r="AM16" i="58"/>
  <c r="AH35" i="57"/>
  <c r="AG35" i="57"/>
  <c r="AM40" i="57"/>
  <c r="AM13" i="60"/>
  <c r="AG49" i="60"/>
  <c r="AH49" i="60"/>
  <c r="AH24" i="60"/>
  <c r="AG24" i="60"/>
  <c r="AG17" i="57"/>
  <c r="AH17" i="57"/>
  <c r="AM50" i="57"/>
  <c r="AM27" i="64"/>
  <c r="AM12" i="60"/>
  <c r="AG41" i="58"/>
  <c r="AH41" i="58"/>
  <c r="AM52" i="64"/>
  <c r="AM54" i="58"/>
  <c r="AH23" i="64"/>
  <c r="AG23" i="64"/>
  <c r="AH50" i="64"/>
  <c r="AG50" i="64"/>
  <c r="AG8" i="63"/>
  <c r="AH8" i="63"/>
  <c r="AG55" i="63"/>
  <c r="AH55" i="63"/>
  <c r="AG53" i="58"/>
  <c r="AH53" i="58"/>
  <c r="AM56" i="60"/>
  <c r="AG47" i="61"/>
  <c r="AH47" i="61"/>
  <c r="AG45" i="61"/>
  <c r="AH45" i="61"/>
  <c r="AG21" i="57"/>
  <c r="AH21" i="57"/>
  <c r="AG45" i="60"/>
  <c r="AH45" i="60"/>
  <c r="AH17" i="64"/>
  <c r="AG17" i="64"/>
  <c r="AG11" i="63"/>
  <c r="AH11" i="63"/>
  <c r="AM62" i="63"/>
  <c r="AH34" i="65"/>
  <c r="AG34" i="65"/>
  <c r="AH11" i="61"/>
  <c r="AG11" i="61"/>
  <c r="AM35" i="57"/>
  <c r="AM36" i="64"/>
  <c r="AH13" i="60"/>
  <c r="AG13" i="60"/>
  <c r="AM49" i="60"/>
  <c r="AM24" i="60"/>
  <c r="AA9" i="61"/>
  <c r="V8" i="60"/>
  <c r="AA11" i="60"/>
  <c r="AA12" i="60"/>
  <c r="V8" i="65"/>
  <c r="R5" i="66"/>
  <c r="S9" i="66"/>
  <c r="S12" i="66"/>
  <c r="S11" i="66"/>
  <c r="S14" i="66"/>
  <c r="S10" i="66"/>
  <c r="S8" i="66"/>
  <c r="S13" i="66"/>
  <c r="O14" i="65"/>
  <c r="AA8" i="65"/>
  <c r="V8" i="57"/>
  <c r="R14" i="65"/>
  <c r="AA9" i="65"/>
  <c r="BH54" i="85"/>
  <c r="BF54" i="85"/>
  <c r="BG54" i="85"/>
  <c r="BI54" i="85"/>
  <c r="BC57" i="85"/>
  <c r="BD56" i="85"/>
  <c r="BF53" i="84"/>
  <c r="BI53" i="84"/>
  <c r="BH53" i="84"/>
  <c r="BG53" i="84"/>
  <c r="BC56" i="84"/>
  <c r="BD55" i="84"/>
  <c r="BC53" i="83"/>
  <c r="BD52" i="83"/>
  <c r="BH45" i="81"/>
  <c r="BF45" i="81"/>
  <c r="BI45" i="81"/>
  <c r="BG45" i="81"/>
  <c r="BD46" i="81"/>
  <c r="BC47" i="81"/>
  <c r="BH44" i="80"/>
  <c r="BG44" i="80"/>
  <c r="BI44" i="80"/>
  <c r="BF44" i="80"/>
  <c r="BD45" i="80"/>
  <c r="BC46" i="80"/>
  <c r="BD44" i="78"/>
  <c r="BC45" i="78"/>
  <c r="BH43" i="78"/>
  <c r="BI43" i="78"/>
  <c r="BF43" i="78"/>
  <c r="BG43" i="78"/>
  <c r="BC45" i="79"/>
  <c r="BD44" i="79"/>
  <c r="BH43" i="79"/>
  <c r="BF43" i="79"/>
  <c r="BI43" i="79"/>
  <c r="BG43" i="79"/>
  <c r="BG40" i="76"/>
  <c r="BF40" i="76"/>
  <c r="BI40" i="76"/>
  <c r="BH40" i="76"/>
  <c r="BC42" i="76"/>
  <c r="BD41" i="76"/>
  <c r="BC41" i="75"/>
  <c r="BD40" i="75"/>
  <c r="BI39" i="75"/>
  <c r="BH39" i="75"/>
  <c r="BG39" i="75"/>
  <c r="BF39" i="75"/>
  <c r="BF37" i="74"/>
  <c r="BH37" i="74"/>
  <c r="BI37" i="74"/>
  <c r="BG37" i="74"/>
  <c r="BC39" i="74"/>
  <c r="BD38" i="74"/>
  <c r="BH35" i="73"/>
  <c r="BF35" i="73"/>
  <c r="BG35" i="73"/>
  <c r="BI35" i="73"/>
  <c r="BD36" i="73"/>
  <c r="BC37" i="73"/>
  <c r="BF33" i="71"/>
  <c r="BI33" i="71"/>
  <c r="BH33" i="71"/>
  <c r="BG33" i="71"/>
  <c r="BC35" i="71"/>
  <c r="BD34" i="71"/>
  <c r="BG31" i="70"/>
  <c r="BF31" i="70"/>
  <c r="BH31" i="70"/>
  <c r="BI31" i="70"/>
  <c r="BC33" i="70"/>
  <c r="BD32" i="70"/>
  <c r="BC32" i="69"/>
  <c r="BD31" i="69"/>
  <c r="BI30" i="69"/>
  <c r="BF30" i="69"/>
  <c r="BH30" i="69"/>
  <c r="BG30" i="69"/>
  <c r="BC31" i="68"/>
  <c r="BD30" i="68"/>
  <c r="BF29" i="68"/>
  <c r="BH29" i="68"/>
  <c r="BG29" i="68"/>
  <c r="BI29" i="68"/>
  <c r="BC33" i="66"/>
  <c r="BD32" i="66"/>
  <c r="BF31" i="66"/>
  <c r="BH31" i="66"/>
  <c r="BI31" i="66"/>
  <c r="BG31" i="66"/>
  <c r="BC35" i="65"/>
  <c r="BD34" i="65"/>
  <c r="BF33" i="65"/>
  <c r="BI33" i="65"/>
  <c r="BH33" i="65"/>
  <c r="BG33" i="65"/>
  <c r="BH27" i="64"/>
  <c r="BF27" i="64"/>
  <c r="BG27" i="64"/>
  <c r="BI27" i="64"/>
  <c r="BD28" i="64"/>
  <c r="BC29" i="64"/>
  <c r="BD31" i="63"/>
  <c r="BC32" i="63"/>
  <c r="BG30" i="63"/>
  <c r="BI30" i="63"/>
  <c r="BF30" i="63"/>
  <c r="BH30" i="63"/>
  <c r="BI21" i="61"/>
  <c r="BG21" i="61"/>
  <c r="BH21" i="61"/>
  <c r="BF21" i="61"/>
  <c r="BD22" i="61"/>
  <c r="BC23" i="61"/>
  <c r="BI22" i="60"/>
  <c r="BF22" i="60"/>
  <c r="BH22" i="60"/>
  <c r="BG22" i="60"/>
  <c r="BD23" i="60"/>
  <c r="BC24" i="60"/>
  <c r="BH20" i="58"/>
  <c r="BG20" i="58"/>
  <c r="BI20" i="58"/>
  <c r="BF20" i="58"/>
  <c r="BD21" i="58"/>
  <c r="BC22" i="58"/>
  <c r="BG17" i="57"/>
  <c r="BF17" i="57"/>
  <c r="BH17" i="57"/>
  <c r="BI17" i="57"/>
  <c r="BC19" i="57"/>
  <c r="BD18" i="57"/>
  <c r="AU11" i="7"/>
  <c r="V14" i="66" l="1"/>
  <c r="P10" i="66"/>
  <c r="P9" i="66"/>
  <c r="P12" i="66"/>
  <c r="P14" i="66"/>
  <c r="U14" i="65"/>
  <c r="V14" i="65" s="1"/>
  <c r="P8" i="66"/>
  <c r="AA10" i="61"/>
  <c r="AA14" i="66"/>
  <c r="AA8" i="64"/>
  <c r="AA12" i="61"/>
  <c r="AA8" i="60"/>
  <c r="AA14" i="60" s="1"/>
  <c r="AA13" i="60"/>
  <c r="AA11" i="63"/>
  <c r="R14" i="60"/>
  <c r="R14" i="57"/>
  <c r="S9" i="57" s="1"/>
  <c r="O14" i="60"/>
  <c r="P12" i="60" s="1"/>
  <c r="P11" i="66"/>
  <c r="AA11" i="65"/>
  <c r="AA13" i="65"/>
  <c r="AA9" i="57"/>
  <c r="U14" i="60"/>
  <c r="V14" i="60" s="1"/>
  <c r="AA10" i="65"/>
  <c r="AA10" i="58"/>
  <c r="AA9" i="58"/>
  <c r="R14" i="58"/>
  <c r="S14" i="58" s="1"/>
  <c r="R14" i="64"/>
  <c r="S14" i="64" s="1"/>
  <c r="U14" i="58"/>
  <c r="U5" i="58" s="1"/>
  <c r="AA8" i="58"/>
  <c r="AA11" i="64"/>
  <c r="AA10" i="57"/>
  <c r="AA14" i="57" s="1"/>
  <c r="AA11" i="57"/>
  <c r="V8" i="64"/>
  <c r="V8" i="58"/>
  <c r="U14" i="57"/>
  <c r="V10" i="57" s="1"/>
  <c r="AA13" i="61"/>
  <c r="AA12" i="63"/>
  <c r="O14" i="64"/>
  <c r="P10" i="64" s="1"/>
  <c r="O14" i="57"/>
  <c r="P14" i="57" s="1"/>
  <c r="U14" i="64"/>
  <c r="U5" i="64" s="1"/>
  <c r="AA12" i="58"/>
  <c r="AA9" i="63"/>
  <c r="V8" i="63"/>
  <c r="U14" i="63"/>
  <c r="P13" i="63"/>
  <c r="AA13" i="63"/>
  <c r="AA10" i="63"/>
  <c r="P13" i="64"/>
  <c r="AA9" i="64"/>
  <c r="AA10" i="64"/>
  <c r="O14" i="58"/>
  <c r="P8" i="58" s="1"/>
  <c r="AA13" i="58"/>
  <c r="AA11" i="58"/>
  <c r="AA13" i="57"/>
  <c r="O14" i="61"/>
  <c r="AA8" i="61"/>
  <c r="R14" i="63"/>
  <c r="AA12" i="65"/>
  <c r="R14" i="61"/>
  <c r="V8" i="61"/>
  <c r="U14" i="61"/>
  <c r="AA8" i="63"/>
  <c r="O14" i="63"/>
  <c r="S8" i="58"/>
  <c r="S9" i="58"/>
  <c r="R5" i="57"/>
  <c r="U5" i="60"/>
  <c r="S9" i="65"/>
  <c r="S8" i="65"/>
  <c r="S13" i="65"/>
  <c r="R5" i="65"/>
  <c r="S14" i="65"/>
  <c r="S12" i="65"/>
  <c r="S10" i="65"/>
  <c r="P14" i="65"/>
  <c r="P11" i="65"/>
  <c r="P9" i="65"/>
  <c r="O5" i="65"/>
  <c r="P10" i="65"/>
  <c r="P8" i="65"/>
  <c r="P12" i="65"/>
  <c r="O5" i="60"/>
  <c r="P13" i="60"/>
  <c r="P10" i="60"/>
  <c r="P14" i="60"/>
  <c r="P8" i="64"/>
  <c r="P11" i="64"/>
  <c r="V11" i="65"/>
  <c r="U5" i="65"/>
  <c r="V12" i="65"/>
  <c r="BF55" i="85"/>
  <c r="BH55" i="85"/>
  <c r="BG55" i="85"/>
  <c r="BI55" i="85"/>
  <c r="BC58" i="85"/>
  <c r="BD57" i="85"/>
  <c r="BH54" i="84"/>
  <c r="BG54" i="84"/>
  <c r="BF54" i="84"/>
  <c r="BI54" i="84"/>
  <c r="BC57" i="84"/>
  <c r="BD56" i="84"/>
  <c r="BH51" i="83"/>
  <c r="BG51" i="83"/>
  <c r="BF51" i="83"/>
  <c r="BI51" i="83"/>
  <c r="BC54" i="83"/>
  <c r="BD53" i="83"/>
  <c r="BC48" i="81"/>
  <c r="BD47" i="81"/>
  <c r="BI46" i="81"/>
  <c r="BH46" i="81"/>
  <c r="BG46" i="81"/>
  <c r="BF46" i="81"/>
  <c r="BD46" i="80"/>
  <c r="BC47" i="80"/>
  <c r="BI45" i="80"/>
  <c r="BH45" i="80"/>
  <c r="BF45" i="80"/>
  <c r="BG45" i="80"/>
  <c r="BD45" i="78"/>
  <c r="BC46" i="78"/>
  <c r="BI44" i="78"/>
  <c r="BG44" i="78"/>
  <c r="BF44" i="78"/>
  <c r="BH44" i="78"/>
  <c r="BI44" i="79"/>
  <c r="BH44" i="79"/>
  <c r="BG44" i="79"/>
  <c r="BF44" i="79"/>
  <c r="BC46" i="79"/>
  <c r="BD45" i="79"/>
  <c r="BH41" i="76"/>
  <c r="BG41" i="76"/>
  <c r="BI41" i="76"/>
  <c r="BF41" i="76"/>
  <c r="BC43" i="76"/>
  <c r="BD42" i="76"/>
  <c r="BF40" i="75"/>
  <c r="BI40" i="75"/>
  <c r="BG40" i="75"/>
  <c r="BH40" i="75"/>
  <c r="BC42" i="75"/>
  <c r="BD41" i="75"/>
  <c r="BG38" i="74"/>
  <c r="BI38" i="74"/>
  <c r="BF38" i="74"/>
  <c r="BH38" i="74"/>
  <c r="BC40" i="74"/>
  <c r="BD39" i="74"/>
  <c r="BC38" i="73"/>
  <c r="BD37" i="73"/>
  <c r="BF36" i="73"/>
  <c r="BI36" i="73"/>
  <c r="BG36" i="73"/>
  <c r="BH36" i="73"/>
  <c r="BH34" i="71"/>
  <c r="BG34" i="71"/>
  <c r="BF34" i="71"/>
  <c r="BI34" i="71"/>
  <c r="BD35" i="71"/>
  <c r="BC36" i="71"/>
  <c r="BH32" i="70"/>
  <c r="BG32" i="70"/>
  <c r="BI32" i="70"/>
  <c r="BF32" i="70"/>
  <c r="BD33" i="70"/>
  <c r="BC34" i="70"/>
  <c r="BF31" i="69"/>
  <c r="BG31" i="69"/>
  <c r="BI31" i="69"/>
  <c r="BH31" i="69"/>
  <c r="BC33" i="69"/>
  <c r="BD32" i="69"/>
  <c r="BG30" i="68"/>
  <c r="BH30" i="68"/>
  <c r="BF30" i="68"/>
  <c r="BI30" i="68"/>
  <c r="BC32" i="68"/>
  <c r="BD31" i="68"/>
  <c r="BG32" i="66"/>
  <c r="BI32" i="66"/>
  <c r="BF32" i="66"/>
  <c r="BH32" i="66"/>
  <c r="BD33" i="66"/>
  <c r="BC34" i="66"/>
  <c r="BG34" i="65"/>
  <c r="BH34" i="65"/>
  <c r="BF34" i="65"/>
  <c r="BI34" i="65"/>
  <c r="BC36" i="65"/>
  <c r="BD35" i="65"/>
  <c r="BD29" i="64"/>
  <c r="BC30" i="64"/>
  <c r="BI28" i="64"/>
  <c r="BH28" i="64"/>
  <c r="BG28" i="64"/>
  <c r="BF28" i="64"/>
  <c r="BH31" i="63"/>
  <c r="BF31" i="63"/>
  <c r="BI31" i="63"/>
  <c r="BG31" i="63"/>
  <c r="BD32" i="63"/>
  <c r="BC33" i="63"/>
  <c r="BF22" i="61"/>
  <c r="BH22" i="61"/>
  <c r="BI22" i="61"/>
  <c r="BG22" i="61"/>
  <c r="BC24" i="61"/>
  <c r="BD23" i="61"/>
  <c r="BF23" i="60"/>
  <c r="BH23" i="60"/>
  <c r="BI23" i="60"/>
  <c r="BG23" i="60"/>
  <c r="BC25" i="60"/>
  <c r="BD24" i="60"/>
  <c r="BD22" i="58"/>
  <c r="BC23" i="58"/>
  <c r="BI21" i="58"/>
  <c r="BH21" i="58"/>
  <c r="BF21" i="58"/>
  <c r="BG21" i="58"/>
  <c r="BH18" i="57"/>
  <c r="BG18" i="57"/>
  <c r="BI18" i="57"/>
  <c r="BF18" i="57"/>
  <c r="BD19" i="57"/>
  <c r="BC20" i="57"/>
  <c r="V12" i="58" l="1"/>
  <c r="O5" i="57"/>
  <c r="V10" i="58"/>
  <c r="V10" i="60"/>
  <c r="S12" i="58"/>
  <c r="R5" i="58"/>
  <c r="AA14" i="64"/>
  <c r="P9" i="60"/>
  <c r="P11" i="60"/>
  <c r="AA14" i="65"/>
  <c r="P8" i="60"/>
  <c r="AA14" i="58"/>
  <c r="S9" i="60"/>
  <c r="S14" i="60"/>
  <c r="S10" i="60"/>
  <c r="R5" i="60"/>
  <c r="O5" i="64"/>
  <c r="P9" i="57"/>
  <c r="V12" i="60"/>
  <c r="S13" i="64"/>
  <c r="S14" i="57"/>
  <c r="S11" i="57"/>
  <c r="U5" i="57"/>
  <c r="S11" i="58"/>
  <c r="S11" i="60"/>
  <c r="P12" i="57"/>
  <c r="S10" i="64"/>
  <c r="S10" i="57"/>
  <c r="S8" i="57"/>
  <c r="V12" i="57"/>
  <c r="S10" i="58"/>
  <c r="P13" i="57"/>
  <c r="S9" i="64"/>
  <c r="S12" i="57"/>
  <c r="S8" i="60"/>
  <c r="S12" i="60"/>
  <c r="O5" i="58"/>
  <c r="P11" i="57"/>
  <c r="V14" i="58"/>
  <c r="S12" i="64"/>
  <c r="R5" i="64"/>
  <c r="V11" i="64"/>
  <c r="P13" i="58"/>
  <c r="P9" i="58"/>
  <c r="P10" i="57"/>
  <c r="S8" i="64"/>
  <c r="V12" i="64"/>
  <c r="P12" i="64"/>
  <c r="V14" i="57"/>
  <c r="AA14" i="61"/>
  <c r="P14" i="64"/>
  <c r="P9" i="64"/>
  <c r="P11" i="58"/>
  <c r="P14" i="58"/>
  <c r="P10" i="61"/>
  <c r="P12" i="61"/>
  <c r="O5" i="61"/>
  <c r="P9" i="61"/>
  <c r="P8" i="61"/>
  <c r="P13" i="61"/>
  <c r="P14" i="61"/>
  <c r="P11" i="61"/>
  <c r="P8" i="57"/>
  <c r="V14" i="64"/>
  <c r="V11" i="61"/>
  <c r="U5" i="61"/>
  <c r="V12" i="61"/>
  <c r="V14" i="61"/>
  <c r="P8" i="63"/>
  <c r="P12" i="63"/>
  <c r="P10" i="63"/>
  <c r="P11" i="63"/>
  <c r="P14" i="63"/>
  <c r="O5" i="63"/>
  <c r="P9" i="63"/>
  <c r="AA14" i="63"/>
  <c r="S8" i="61"/>
  <c r="S10" i="61"/>
  <c r="S12" i="61"/>
  <c r="S11" i="61"/>
  <c r="R5" i="61"/>
  <c r="S9" i="61"/>
  <c r="S13" i="61"/>
  <c r="S14" i="61"/>
  <c r="P10" i="58"/>
  <c r="P12" i="58"/>
  <c r="V12" i="63"/>
  <c r="U5" i="63"/>
  <c r="V11" i="63"/>
  <c r="V14" i="63"/>
  <c r="S12" i="63"/>
  <c r="S14" i="63"/>
  <c r="S8" i="63"/>
  <c r="S13" i="63"/>
  <c r="S9" i="63"/>
  <c r="S10" i="63"/>
  <c r="R5" i="63"/>
  <c r="BH56" i="85"/>
  <c r="BF56" i="85"/>
  <c r="BG56" i="85"/>
  <c r="BI56" i="85"/>
  <c r="BD58" i="85"/>
  <c r="BC59" i="85"/>
  <c r="BF55" i="84"/>
  <c r="BI55" i="84"/>
  <c r="BH55" i="84"/>
  <c r="BG55" i="84"/>
  <c r="BC58" i="84"/>
  <c r="BD57" i="84"/>
  <c r="BF52" i="83"/>
  <c r="BI52" i="83"/>
  <c r="BH52" i="83"/>
  <c r="BG52" i="83"/>
  <c r="BC55" i="83"/>
  <c r="BD54" i="83"/>
  <c r="BF47" i="81"/>
  <c r="BI47" i="81"/>
  <c r="BH47" i="81"/>
  <c r="BG47" i="81"/>
  <c r="BC49" i="81"/>
  <c r="BD48" i="81"/>
  <c r="BC48" i="80"/>
  <c r="BD47" i="80"/>
  <c r="BF46" i="80"/>
  <c r="BI46" i="80"/>
  <c r="BG46" i="80"/>
  <c r="BH46" i="80"/>
  <c r="BC47" i="78"/>
  <c r="BD46" i="78"/>
  <c r="BF45" i="78"/>
  <c r="BH45" i="78"/>
  <c r="BI45" i="78"/>
  <c r="BG45" i="78"/>
  <c r="BH45" i="79"/>
  <c r="BF45" i="79"/>
  <c r="BI45" i="79"/>
  <c r="BG45" i="79"/>
  <c r="BD46" i="79"/>
  <c r="BC47" i="79"/>
  <c r="BI42" i="76"/>
  <c r="BH42" i="76"/>
  <c r="BG42" i="76"/>
  <c r="BF42" i="76"/>
  <c r="BC44" i="76"/>
  <c r="BD43" i="76"/>
  <c r="BH41" i="75"/>
  <c r="BG41" i="75"/>
  <c r="BF41" i="75"/>
  <c r="BI41" i="75"/>
  <c r="BD42" i="75"/>
  <c r="BC43" i="75"/>
  <c r="BH39" i="74"/>
  <c r="BF39" i="74"/>
  <c r="BI39" i="74"/>
  <c r="BG39" i="74"/>
  <c r="BD40" i="74"/>
  <c r="BC41" i="74"/>
  <c r="BG37" i="73"/>
  <c r="BF37" i="73"/>
  <c r="BI37" i="73"/>
  <c r="BH37" i="73"/>
  <c r="BC39" i="73"/>
  <c r="BD38" i="73"/>
  <c r="BD36" i="71"/>
  <c r="BC37" i="71"/>
  <c r="BI35" i="71"/>
  <c r="BH35" i="71"/>
  <c r="BG35" i="71"/>
  <c r="BF35" i="71"/>
  <c r="BC35" i="70"/>
  <c r="BD34" i="70"/>
  <c r="BI34" i="70" s="1"/>
  <c r="BI33" i="70"/>
  <c r="BF33" i="70"/>
  <c r="BH33" i="70"/>
  <c r="BG33" i="70"/>
  <c r="BG32" i="69"/>
  <c r="BH32" i="69"/>
  <c r="BI32" i="69"/>
  <c r="BF32" i="69"/>
  <c r="BD33" i="69"/>
  <c r="BC34" i="69"/>
  <c r="BH31" i="68"/>
  <c r="BF31" i="68"/>
  <c r="BI31" i="68"/>
  <c r="BG31" i="68"/>
  <c r="BC33" i="68"/>
  <c r="BD32" i="68"/>
  <c r="BH33" i="66"/>
  <c r="BG33" i="66"/>
  <c r="BF33" i="66"/>
  <c r="BI33" i="66"/>
  <c r="BD34" i="66"/>
  <c r="BC35" i="66"/>
  <c r="BG35" i="65"/>
  <c r="BH35" i="65"/>
  <c r="BI35" i="65"/>
  <c r="BF35" i="65"/>
  <c r="BD36" i="65"/>
  <c r="BC37" i="65"/>
  <c r="BC31" i="64"/>
  <c r="BD30" i="64"/>
  <c r="BF29" i="64"/>
  <c r="BG29" i="64"/>
  <c r="BH29" i="64"/>
  <c r="BI29" i="64"/>
  <c r="BI32" i="63"/>
  <c r="BG32" i="63"/>
  <c r="BF32" i="63"/>
  <c r="BH32" i="63"/>
  <c r="BD33" i="63"/>
  <c r="BC34" i="63"/>
  <c r="BD24" i="61"/>
  <c r="BC25" i="61"/>
  <c r="BG23" i="61"/>
  <c r="BI23" i="61"/>
  <c r="BF23" i="61"/>
  <c r="BH23" i="61"/>
  <c r="BC26" i="60"/>
  <c r="BD25" i="60"/>
  <c r="BG24" i="60"/>
  <c r="BH24" i="60"/>
  <c r="BI24" i="60"/>
  <c r="BF24" i="60"/>
  <c r="BC24" i="58"/>
  <c r="BD23" i="58"/>
  <c r="BF22" i="58"/>
  <c r="BI22" i="58"/>
  <c r="BG22" i="58"/>
  <c r="BH22" i="58"/>
  <c r="BD20" i="57"/>
  <c r="BC21" i="57"/>
  <c r="BI19" i="57"/>
  <c r="BH19" i="57"/>
  <c r="BF19" i="57"/>
  <c r="BG19" i="57"/>
  <c r="BD59" i="85" l="1"/>
  <c r="BC60" i="85"/>
  <c r="BF57" i="85"/>
  <c r="BH57" i="85"/>
  <c r="BG57" i="85"/>
  <c r="BI57" i="85"/>
  <c r="BH56" i="84"/>
  <c r="BG56" i="84"/>
  <c r="BF56" i="84"/>
  <c r="BI56" i="84"/>
  <c r="BC59" i="84"/>
  <c r="BD58" i="84"/>
  <c r="BH53" i="83"/>
  <c r="BG53" i="83"/>
  <c r="BF53" i="83"/>
  <c r="BI53" i="83"/>
  <c r="BC56" i="83"/>
  <c r="BD55" i="83"/>
  <c r="BH48" i="81"/>
  <c r="BG48" i="81"/>
  <c r="BF48" i="81"/>
  <c r="BI48" i="81"/>
  <c r="BD49" i="81"/>
  <c r="BC50" i="81"/>
  <c r="BG47" i="80"/>
  <c r="BF47" i="80"/>
  <c r="BH47" i="80"/>
  <c r="BI47" i="80"/>
  <c r="BC49" i="80"/>
  <c r="BD48" i="80"/>
  <c r="BG46" i="78"/>
  <c r="BI46" i="78"/>
  <c r="BH46" i="78"/>
  <c r="BF46" i="78"/>
  <c r="BD47" i="78"/>
  <c r="BC48" i="78"/>
  <c r="BC48" i="79"/>
  <c r="BD47" i="79"/>
  <c r="BI46" i="79"/>
  <c r="BG46" i="79"/>
  <c r="BH46" i="79"/>
  <c r="BF46" i="79"/>
  <c r="BG43" i="76"/>
  <c r="BF43" i="76"/>
  <c r="BI43" i="76"/>
  <c r="BH43" i="76"/>
  <c r="BC45" i="76"/>
  <c r="BD44" i="76"/>
  <c r="BC44" i="75"/>
  <c r="BD43" i="75"/>
  <c r="BI42" i="75"/>
  <c r="BH42" i="75"/>
  <c r="BG42" i="75"/>
  <c r="BF42" i="75"/>
  <c r="BC42" i="74"/>
  <c r="BD41" i="74"/>
  <c r="BI40" i="74"/>
  <c r="BG40" i="74"/>
  <c r="BF40" i="74"/>
  <c r="BH40" i="74"/>
  <c r="BH38" i="73"/>
  <c r="BG38" i="73"/>
  <c r="BF38" i="73"/>
  <c r="BI38" i="73"/>
  <c r="BD39" i="73"/>
  <c r="BC40" i="73"/>
  <c r="BC38" i="71"/>
  <c r="BD37" i="71"/>
  <c r="BF36" i="71"/>
  <c r="BI36" i="71"/>
  <c r="BH36" i="71"/>
  <c r="BG36" i="71"/>
  <c r="BG34" i="70"/>
  <c r="BF34" i="70"/>
  <c r="BH34" i="70"/>
  <c r="BC36" i="70"/>
  <c r="BD35" i="70"/>
  <c r="BD34" i="69"/>
  <c r="BC35" i="69"/>
  <c r="BH33" i="69"/>
  <c r="BI33" i="69"/>
  <c r="BG33" i="69"/>
  <c r="BF33" i="69"/>
  <c r="BI32" i="68"/>
  <c r="BH32" i="68"/>
  <c r="BF32" i="68"/>
  <c r="BG32" i="68"/>
  <c r="BC34" i="68"/>
  <c r="BD33" i="68"/>
  <c r="BI34" i="66"/>
  <c r="BG34" i="66"/>
  <c r="BH34" i="66"/>
  <c r="BF34" i="66"/>
  <c r="BD35" i="66"/>
  <c r="BC36" i="66"/>
  <c r="BD37" i="65"/>
  <c r="BC38" i="65"/>
  <c r="BH36" i="65"/>
  <c r="BI36" i="65"/>
  <c r="BF36" i="65"/>
  <c r="BG36" i="65"/>
  <c r="BG30" i="64"/>
  <c r="BH30" i="64"/>
  <c r="BI30" i="64"/>
  <c r="BF30" i="64"/>
  <c r="BD31" i="64"/>
  <c r="BC32" i="64"/>
  <c r="BF33" i="63"/>
  <c r="BH33" i="63"/>
  <c r="BI33" i="63"/>
  <c r="BG33" i="63"/>
  <c r="BC35" i="63"/>
  <c r="BD34" i="63"/>
  <c r="BH24" i="61"/>
  <c r="BF24" i="61"/>
  <c r="BI24" i="61"/>
  <c r="BG24" i="61"/>
  <c r="BD25" i="61"/>
  <c r="BC26" i="61"/>
  <c r="BD26" i="60"/>
  <c r="BC27" i="60"/>
  <c r="BH25" i="60"/>
  <c r="BF25" i="60"/>
  <c r="BI25" i="60"/>
  <c r="BG25" i="60"/>
  <c r="BG23" i="58"/>
  <c r="BF23" i="58"/>
  <c r="BH23" i="58"/>
  <c r="BI23" i="58"/>
  <c r="BC25" i="58"/>
  <c r="BD24" i="58"/>
  <c r="BC22" i="57"/>
  <c r="BD21" i="57"/>
  <c r="BF20" i="57"/>
  <c r="BI20" i="57"/>
  <c r="BH20" i="57"/>
  <c r="BG20" i="57"/>
  <c r="BC61" i="85" l="1"/>
  <c r="BD60" i="85"/>
  <c r="BH58" i="85"/>
  <c r="BF58" i="85"/>
  <c r="BG58" i="85"/>
  <c r="BI58" i="85"/>
  <c r="BF57" i="84"/>
  <c r="BI57" i="84"/>
  <c r="BH57" i="84"/>
  <c r="BG57" i="84"/>
  <c r="BD59" i="84"/>
  <c r="BC60" i="84"/>
  <c r="BF54" i="83"/>
  <c r="BI54" i="83"/>
  <c r="BH54" i="83"/>
  <c r="BG54" i="83"/>
  <c r="BC57" i="83"/>
  <c r="BD56" i="83"/>
  <c r="BC51" i="81"/>
  <c r="BD50" i="81"/>
  <c r="BI49" i="81"/>
  <c r="BH49" i="81"/>
  <c r="BG49" i="81"/>
  <c r="BF49" i="81"/>
  <c r="BH48" i="80"/>
  <c r="BG48" i="80"/>
  <c r="BI48" i="80"/>
  <c r="BF48" i="80"/>
  <c r="BD49" i="80"/>
  <c r="BC50" i="80"/>
  <c r="BH47" i="78"/>
  <c r="BF47" i="78"/>
  <c r="BI47" i="78"/>
  <c r="BG47" i="78"/>
  <c r="BD48" i="78"/>
  <c r="BC49" i="78"/>
  <c r="BF47" i="79"/>
  <c r="BH47" i="79"/>
  <c r="BI47" i="79"/>
  <c r="BG47" i="79"/>
  <c r="BC49" i="79"/>
  <c r="BD48" i="79"/>
  <c r="BH44" i="76"/>
  <c r="BG44" i="76"/>
  <c r="BF44" i="76"/>
  <c r="BI44" i="76"/>
  <c r="BD45" i="76"/>
  <c r="BC46" i="76"/>
  <c r="BF43" i="75"/>
  <c r="BH43" i="75"/>
  <c r="BG43" i="75"/>
  <c r="BI43" i="75"/>
  <c r="BC45" i="75"/>
  <c r="BD44" i="75"/>
  <c r="BF41" i="74"/>
  <c r="BH41" i="74"/>
  <c r="BI41" i="74"/>
  <c r="BG41" i="74"/>
  <c r="BD42" i="74"/>
  <c r="BC43" i="74"/>
  <c r="BD40" i="73"/>
  <c r="BC41" i="73"/>
  <c r="BI39" i="73"/>
  <c r="BH39" i="73"/>
  <c r="BG39" i="73"/>
  <c r="BF39" i="73"/>
  <c r="BG37" i="71"/>
  <c r="BF37" i="71"/>
  <c r="BI37" i="71"/>
  <c r="BH37" i="71"/>
  <c r="BC39" i="71"/>
  <c r="BD38" i="71"/>
  <c r="BH35" i="70"/>
  <c r="BG35" i="70"/>
  <c r="BF35" i="70"/>
  <c r="BI35" i="70"/>
  <c r="BD36" i="70"/>
  <c r="BC37" i="70"/>
  <c r="BC36" i="69"/>
  <c r="BD35" i="69"/>
  <c r="BI34" i="69"/>
  <c r="BF34" i="69"/>
  <c r="BH34" i="69"/>
  <c r="BG34" i="69"/>
  <c r="BH33" i="68"/>
  <c r="BG33" i="68"/>
  <c r="BI33" i="68"/>
  <c r="BF33" i="68"/>
  <c r="BD34" i="68"/>
  <c r="BC35" i="68"/>
  <c r="BD36" i="66"/>
  <c r="BC37" i="66"/>
  <c r="BF35" i="66"/>
  <c r="BI35" i="66"/>
  <c r="BG35" i="66"/>
  <c r="BH35" i="66"/>
  <c r="BC39" i="65"/>
  <c r="BD38" i="65"/>
  <c r="BI37" i="65"/>
  <c r="BF37" i="65"/>
  <c r="BH37" i="65"/>
  <c r="BG37" i="65"/>
  <c r="BD32" i="64"/>
  <c r="BC33" i="64"/>
  <c r="BH31" i="64"/>
  <c r="BI31" i="64"/>
  <c r="BG31" i="64"/>
  <c r="BF31" i="64"/>
  <c r="BD35" i="63"/>
  <c r="BC36" i="63"/>
  <c r="BG34" i="63"/>
  <c r="BI34" i="63"/>
  <c r="BF34" i="63"/>
  <c r="BH34" i="63"/>
  <c r="BI25" i="61"/>
  <c r="BG25" i="61"/>
  <c r="BH25" i="61"/>
  <c r="BF25" i="61"/>
  <c r="BD26" i="61"/>
  <c r="BC27" i="61"/>
  <c r="BI26" i="60"/>
  <c r="BH26" i="60"/>
  <c r="BF26" i="60"/>
  <c r="BG26" i="60"/>
  <c r="BD27" i="60"/>
  <c r="BC28" i="60"/>
  <c r="BH24" i="58"/>
  <c r="BG24" i="58"/>
  <c r="BI24" i="58"/>
  <c r="BF24" i="58"/>
  <c r="BD25" i="58"/>
  <c r="BC26" i="58"/>
  <c r="BG21" i="57"/>
  <c r="BF21" i="57"/>
  <c r="BH21" i="57"/>
  <c r="BI21" i="57"/>
  <c r="BC23" i="57"/>
  <c r="BD22" i="57"/>
  <c r="BI59" i="85" l="1"/>
  <c r="BG59" i="85"/>
  <c r="BH59" i="85"/>
  <c r="BF59" i="85"/>
  <c r="BD61" i="85"/>
  <c r="BC62" i="85"/>
  <c r="BD60" i="84"/>
  <c r="BC61" i="84"/>
  <c r="BH58" i="84"/>
  <c r="BG58" i="84"/>
  <c r="BF58" i="84"/>
  <c r="BI58" i="84"/>
  <c r="BH55" i="83"/>
  <c r="BG55" i="83"/>
  <c r="BF55" i="83"/>
  <c r="BI55" i="83"/>
  <c r="BC58" i="83"/>
  <c r="BD57" i="83"/>
  <c r="BF50" i="81"/>
  <c r="BI50" i="81"/>
  <c r="BH50" i="81"/>
  <c r="BG50" i="81"/>
  <c r="BC52" i="81"/>
  <c r="BD51" i="81"/>
  <c r="BC51" i="80"/>
  <c r="BD50" i="80"/>
  <c r="BI49" i="80"/>
  <c r="BH49" i="80"/>
  <c r="BF49" i="80"/>
  <c r="BG49" i="80"/>
  <c r="BD49" i="78"/>
  <c r="BC50" i="78"/>
  <c r="BI48" i="78"/>
  <c r="BG48" i="78"/>
  <c r="BH48" i="78"/>
  <c r="BF48" i="78"/>
  <c r="BG48" i="79"/>
  <c r="BI48" i="79"/>
  <c r="BH48" i="79"/>
  <c r="BF48" i="79"/>
  <c r="BC50" i="79"/>
  <c r="BD49" i="79"/>
  <c r="BD46" i="76"/>
  <c r="BC47" i="76"/>
  <c r="BI45" i="76"/>
  <c r="BH45" i="76"/>
  <c r="BG45" i="76"/>
  <c r="BF45" i="76"/>
  <c r="BG44" i="75"/>
  <c r="BI44" i="75"/>
  <c r="BH44" i="75"/>
  <c r="BF44" i="75"/>
  <c r="BD45" i="75"/>
  <c r="BC46" i="75"/>
  <c r="BD43" i="74"/>
  <c r="BC44" i="74"/>
  <c r="BG42" i="74"/>
  <c r="BI42" i="74"/>
  <c r="BF42" i="74"/>
  <c r="BH42" i="74"/>
  <c r="BC42" i="73"/>
  <c r="BD41" i="73"/>
  <c r="BF40" i="73"/>
  <c r="BI40" i="73"/>
  <c r="BG40" i="73"/>
  <c r="BH40" i="73"/>
  <c r="BH38" i="71"/>
  <c r="BG38" i="71"/>
  <c r="BF38" i="71"/>
  <c r="BI38" i="71"/>
  <c r="BD39" i="71"/>
  <c r="BC40" i="71"/>
  <c r="BD37" i="70"/>
  <c r="BC38" i="70"/>
  <c r="BI36" i="70"/>
  <c r="BH36" i="70"/>
  <c r="BG36" i="70"/>
  <c r="BF36" i="70"/>
  <c r="BG35" i="69"/>
  <c r="BH35" i="69"/>
  <c r="BI35" i="69"/>
  <c r="BF35" i="69"/>
  <c r="BC37" i="69"/>
  <c r="BD36" i="69"/>
  <c r="BC36" i="68"/>
  <c r="BD35" i="68"/>
  <c r="BI34" i="68"/>
  <c r="BH34" i="68"/>
  <c r="BF34" i="68"/>
  <c r="BG34" i="68"/>
  <c r="BD37" i="66"/>
  <c r="BC38" i="66"/>
  <c r="BI36" i="66"/>
  <c r="BG36" i="66"/>
  <c r="BF36" i="66"/>
  <c r="BH36" i="66"/>
  <c r="BF38" i="65"/>
  <c r="BG38" i="65"/>
  <c r="BI38" i="65"/>
  <c r="BH38" i="65"/>
  <c r="BC40" i="65"/>
  <c r="BD39" i="65"/>
  <c r="BC34" i="64"/>
  <c r="BD33" i="64"/>
  <c r="BI32" i="64"/>
  <c r="BF32" i="64"/>
  <c r="BG32" i="64"/>
  <c r="BH32" i="64"/>
  <c r="BH35" i="63"/>
  <c r="BF35" i="63"/>
  <c r="BI35" i="63"/>
  <c r="BG35" i="63"/>
  <c r="BD36" i="63"/>
  <c r="BC37" i="63"/>
  <c r="BF26" i="61"/>
  <c r="BH26" i="61"/>
  <c r="BI26" i="61"/>
  <c r="BG26" i="61"/>
  <c r="BD27" i="61"/>
  <c r="BC28" i="61"/>
  <c r="BF27" i="60"/>
  <c r="BH27" i="60"/>
  <c r="BI27" i="60"/>
  <c r="BG27" i="60"/>
  <c r="BC29" i="60"/>
  <c r="BD28" i="60"/>
  <c r="BD26" i="58"/>
  <c r="BC27" i="58"/>
  <c r="BI25" i="58"/>
  <c r="BH25" i="58"/>
  <c r="BF25" i="58"/>
  <c r="BG25" i="58"/>
  <c r="BH22" i="57"/>
  <c r="BG22" i="57"/>
  <c r="BI22" i="57"/>
  <c r="BF22" i="57"/>
  <c r="BD23" i="57"/>
  <c r="BC24" i="57"/>
  <c r="BC63" i="85" l="1"/>
  <c r="BD63" i="85" s="1"/>
  <c r="BD62" i="85"/>
  <c r="BF60" i="85"/>
  <c r="BH60" i="85"/>
  <c r="BG60" i="85"/>
  <c r="BI60" i="85"/>
  <c r="BC62" i="84"/>
  <c r="BD61" i="84"/>
  <c r="BI59" i="84"/>
  <c r="BH59" i="84"/>
  <c r="BG59" i="84"/>
  <c r="BF59" i="84"/>
  <c r="BF56" i="83"/>
  <c r="BI56" i="83"/>
  <c r="BH56" i="83"/>
  <c r="BG56" i="83"/>
  <c r="BC59" i="83"/>
  <c r="BD58" i="83"/>
  <c r="BI51" i="81"/>
  <c r="BH51" i="81"/>
  <c r="BG51" i="81"/>
  <c r="BF51" i="81"/>
  <c r="BC53" i="81"/>
  <c r="BD52" i="81"/>
  <c r="BF50" i="80"/>
  <c r="BI50" i="80"/>
  <c r="BH50" i="80"/>
  <c r="BG50" i="80"/>
  <c r="BC52" i="80"/>
  <c r="BD51" i="80"/>
  <c r="BF49" i="78"/>
  <c r="BI49" i="78"/>
  <c r="BH49" i="78"/>
  <c r="BG49" i="78"/>
  <c r="BC51" i="78"/>
  <c r="BD50" i="78"/>
  <c r="BH49" i="79"/>
  <c r="BF49" i="79"/>
  <c r="BI49" i="79"/>
  <c r="BG49" i="79"/>
  <c r="BC51" i="79"/>
  <c r="BD50" i="79"/>
  <c r="BC48" i="76"/>
  <c r="BD47" i="76"/>
  <c r="BF46" i="76"/>
  <c r="BI46" i="76"/>
  <c r="BG46" i="76"/>
  <c r="BH46" i="76"/>
  <c r="BD46" i="75"/>
  <c r="BC47" i="75"/>
  <c r="BH45" i="75"/>
  <c r="BF45" i="75"/>
  <c r="BI45" i="75"/>
  <c r="BG45" i="75"/>
  <c r="BC45" i="74"/>
  <c r="BD44" i="74"/>
  <c r="BF43" i="74"/>
  <c r="BH43" i="74"/>
  <c r="BI43" i="74"/>
  <c r="BG43" i="74"/>
  <c r="BG41" i="73"/>
  <c r="BF41" i="73"/>
  <c r="BI41" i="73"/>
  <c r="BH41" i="73"/>
  <c r="BC43" i="73"/>
  <c r="BD42" i="73"/>
  <c r="BD40" i="71"/>
  <c r="BC41" i="71"/>
  <c r="BI39" i="71"/>
  <c r="BH39" i="71"/>
  <c r="BG39" i="71"/>
  <c r="BF39" i="71"/>
  <c r="BC39" i="70"/>
  <c r="BD38" i="70"/>
  <c r="BF37" i="70"/>
  <c r="BI37" i="70"/>
  <c r="BG37" i="70"/>
  <c r="BH37" i="70"/>
  <c r="BG36" i="69"/>
  <c r="BH36" i="69"/>
  <c r="BI36" i="69"/>
  <c r="BF36" i="69"/>
  <c r="BD37" i="69"/>
  <c r="BC38" i="69"/>
  <c r="BF35" i="68"/>
  <c r="BI35" i="68"/>
  <c r="BG35" i="68"/>
  <c r="BH35" i="68"/>
  <c r="BD36" i="68"/>
  <c r="BC37" i="68"/>
  <c r="BC39" i="66"/>
  <c r="BD38" i="66"/>
  <c r="BF37" i="66"/>
  <c r="BH37" i="66"/>
  <c r="BI37" i="66"/>
  <c r="BG37" i="66"/>
  <c r="BG39" i="65"/>
  <c r="BH39" i="65"/>
  <c r="BI39" i="65"/>
  <c r="BF39" i="65"/>
  <c r="BD40" i="65"/>
  <c r="BC41" i="65"/>
  <c r="BF33" i="64"/>
  <c r="BH33" i="64"/>
  <c r="BI33" i="64"/>
  <c r="BG33" i="64"/>
  <c r="BC35" i="64"/>
  <c r="BD34" i="64"/>
  <c r="BI36" i="63"/>
  <c r="BF36" i="63"/>
  <c r="BH36" i="63"/>
  <c r="BG36" i="63"/>
  <c r="BD37" i="63"/>
  <c r="BC38" i="63"/>
  <c r="BG27" i="61"/>
  <c r="BI27" i="61"/>
  <c r="BH27" i="61"/>
  <c r="BF27" i="61"/>
  <c r="BD28" i="61"/>
  <c r="BC29" i="61"/>
  <c r="BD29" i="60"/>
  <c r="BC30" i="60"/>
  <c r="BH28" i="60"/>
  <c r="BG28" i="60"/>
  <c r="BI28" i="60"/>
  <c r="BF28" i="60"/>
  <c r="BC28" i="58"/>
  <c r="BD27" i="58"/>
  <c r="BF26" i="58"/>
  <c r="BI26" i="58"/>
  <c r="BG26" i="58"/>
  <c r="BH26" i="58"/>
  <c r="BD24" i="57"/>
  <c r="BC25" i="57"/>
  <c r="BI23" i="57"/>
  <c r="BH23" i="57"/>
  <c r="BF23" i="57"/>
  <c r="BG23" i="57"/>
  <c r="BG61" i="85" l="1"/>
  <c r="BI61" i="85"/>
  <c r="BH61" i="85"/>
  <c r="BF61" i="85"/>
  <c r="BI62" i="85"/>
  <c r="BG62" i="85"/>
  <c r="BF62" i="85"/>
  <c r="BH62" i="85"/>
  <c r="BF60" i="84"/>
  <c r="BI60" i="84"/>
  <c r="BH60" i="84"/>
  <c r="BG60" i="84"/>
  <c r="BC63" i="84"/>
  <c r="BD63" i="84" s="1"/>
  <c r="BD62" i="84"/>
  <c r="BD59" i="83"/>
  <c r="BC60" i="83"/>
  <c r="BH57" i="83"/>
  <c r="BG57" i="83"/>
  <c r="BF57" i="83"/>
  <c r="BI57" i="83"/>
  <c r="BH52" i="81"/>
  <c r="BG52" i="81"/>
  <c r="BF52" i="81"/>
  <c r="BI52" i="81"/>
  <c r="BC54" i="81"/>
  <c r="BD53" i="81"/>
  <c r="BI51" i="80"/>
  <c r="BH51" i="80"/>
  <c r="BG51" i="80"/>
  <c r="BF51" i="80"/>
  <c r="BC53" i="80"/>
  <c r="BD52" i="80"/>
  <c r="BG50" i="78"/>
  <c r="BF50" i="78"/>
  <c r="BI50" i="78"/>
  <c r="BH50" i="78"/>
  <c r="BC52" i="78"/>
  <c r="BD51" i="78"/>
  <c r="BI50" i="79"/>
  <c r="BG50" i="79"/>
  <c r="BH50" i="79"/>
  <c r="BF50" i="79"/>
  <c r="BC52" i="79"/>
  <c r="BD51" i="79"/>
  <c r="BG47" i="76"/>
  <c r="BF47" i="76"/>
  <c r="BI47" i="76"/>
  <c r="BH47" i="76"/>
  <c r="BC49" i="76"/>
  <c r="BD48" i="76"/>
  <c r="BC48" i="75"/>
  <c r="BD47" i="75"/>
  <c r="BI46" i="75"/>
  <c r="BG46" i="75"/>
  <c r="BH46" i="75"/>
  <c r="BF46" i="75"/>
  <c r="BG44" i="74"/>
  <c r="BH44" i="74"/>
  <c r="BI44" i="74"/>
  <c r="BF44" i="74"/>
  <c r="BD45" i="74"/>
  <c r="BC46" i="74"/>
  <c r="BH42" i="73"/>
  <c r="BG42" i="73"/>
  <c r="BF42" i="73"/>
  <c r="BI42" i="73"/>
  <c r="BD43" i="73"/>
  <c r="BC44" i="73"/>
  <c r="BC42" i="71"/>
  <c r="BD41" i="71"/>
  <c r="BF40" i="71"/>
  <c r="BI40" i="71"/>
  <c r="BH40" i="71"/>
  <c r="BG40" i="71"/>
  <c r="BG38" i="70"/>
  <c r="BF38" i="70"/>
  <c r="BI38" i="70"/>
  <c r="BH38" i="70"/>
  <c r="BC40" i="70"/>
  <c r="BD39" i="70"/>
  <c r="BD38" i="69"/>
  <c r="BC39" i="69"/>
  <c r="BH37" i="69"/>
  <c r="BI37" i="69"/>
  <c r="BF37" i="69"/>
  <c r="BG37" i="69"/>
  <c r="BD37" i="68"/>
  <c r="BC38" i="68"/>
  <c r="BH36" i="68"/>
  <c r="BF36" i="68"/>
  <c r="BI36" i="68"/>
  <c r="BG36" i="68"/>
  <c r="BG38" i="66"/>
  <c r="BI38" i="66"/>
  <c r="BF38" i="66"/>
  <c r="BH38" i="66"/>
  <c r="BD39" i="66"/>
  <c r="BC40" i="66"/>
  <c r="BD41" i="65"/>
  <c r="BC42" i="65"/>
  <c r="BH40" i="65"/>
  <c r="BI40" i="65"/>
  <c r="BG40" i="65"/>
  <c r="BF40" i="65"/>
  <c r="BG34" i="64"/>
  <c r="BF34" i="64"/>
  <c r="BI34" i="64"/>
  <c r="BH34" i="64"/>
  <c r="BC36" i="64"/>
  <c r="BD35" i="64"/>
  <c r="BF37" i="63"/>
  <c r="BH37" i="63"/>
  <c r="BG37" i="63"/>
  <c r="BI37" i="63"/>
  <c r="BC39" i="63"/>
  <c r="BD38" i="63"/>
  <c r="BI28" i="61"/>
  <c r="BF28" i="61"/>
  <c r="BH28" i="61"/>
  <c r="BG28" i="61"/>
  <c r="BD29" i="61"/>
  <c r="BC30" i="61"/>
  <c r="BI29" i="60"/>
  <c r="BH29" i="60"/>
  <c r="BG29" i="60"/>
  <c r="BF29" i="60"/>
  <c r="BD30" i="60"/>
  <c r="BC31" i="60"/>
  <c r="BG27" i="58"/>
  <c r="BF27" i="58"/>
  <c r="BH27" i="58"/>
  <c r="BI27" i="58"/>
  <c r="BC29" i="58"/>
  <c r="BD28" i="58"/>
  <c r="BC26" i="57"/>
  <c r="BD25" i="57"/>
  <c r="BF24" i="57"/>
  <c r="BI24" i="57"/>
  <c r="BH24" i="57"/>
  <c r="BG24" i="57"/>
  <c r="BG61" i="84" l="1"/>
  <c r="BF61" i="84"/>
  <c r="BI61" i="84"/>
  <c r="BH61" i="84"/>
  <c r="BI62" i="84"/>
  <c r="BH62" i="84"/>
  <c r="BG62" i="84"/>
  <c r="BF62" i="84"/>
  <c r="BD60" i="83"/>
  <c r="BC61" i="83"/>
  <c r="BI58" i="83"/>
  <c r="BH58" i="83"/>
  <c r="BG58" i="83"/>
  <c r="BF58" i="83"/>
  <c r="BF53" i="81"/>
  <c r="BI53" i="81"/>
  <c r="BH53" i="81"/>
  <c r="BG53" i="81"/>
  <c r="BC55" i="81"/>
  <c r="BD54" i="81"/>
  <c r="BH52" i="80"/>
  <c r="BG52" i="80"/>
  <c r="BF52" i="80"/>
  <c r="BI52" i="80"/>
  <c r="BC54" i="80"/>
  <c r="BD53" i="80"/>
  <c r="BG51" i="78"/>
  <c r="BF51" i="78"/>
  <c r="BI51" i="78"/>
  <c r="BH51" i="78"/>
  <c r="BC53" i="78"/>
  <c r="BD52" i="78"/>
  <c r="BH51" i="79"/>
  <c r="BF51" i="79"/>
  <c r="BI51" i="79"/>
  <c r="BG51" i="79"/>
  <c r="BD52" i="79"/>
  <c r="BC53" i="79"/>
  <c r="BH48" i="76"/>
  <c r="BG48" i="76"/>
  <c r="BF48" i="76"/>
  <c r="BI48" i="76"/>
  <c r="BD49" i="76"/>
  <c r="BC50" i="76"/>
  <c r="BG47" i="75"/>
  <c r="BF47" i="75"/>
  <c r="BH47" i="75"/>
  <c r="BI47" i="75"/>
  <c r="BC49" i="75"/>
  <c r="BD48" i="75"/>
  <c r="BC47" i="74"/>
  <c r="BD46" i="74"/>
  <c r="BF45" i="74"/>
  <c r="BH45" i="74"/>
  <c r="BI45" i="74"/>
  <c r="BG45" i="74"/>
  <c r="BD44" i="73"/>
  <c r="BC45" i="73"/>
  <c r="BI43" i="73"/>
  <c r="BH43" i="73"/>
  <c r="BG43" i="73"/>
  <c r="BF43" i="73"/>
  <c r="BG41" i="71"/>
  <c r="BF41" i="71"/>
  <c r="BI41" i="71"/>
  <c r="BH41" i="71"/>
  <c r="BC43" i="71"/>
  <c r="BD42" i="71"/>
  <c r="BH39" i="70"/>
  <c r="BG39" i="70"/>
  <c r="BF39" i="70"/>
  <c r="BI39" i="70"/>
  <c r="BD40" i="70"/>
  <c r="BC41" i="70"/>
  <c r="BC40" i="69"/>
  <c r="BD39" i="69"/>
  <c r="BI38" i="69"/>
  <c r="BF38" i="69"/>
  <c r="BG38" i="69"/>
  <c r="BH38" i="69"/>
  <c r="BD38" i="68"/>
  <c r="BC39" i="68"/>
  <c r="BI37" i="68"/>
  <c r="BH37" i="68"/>
  <c r="BG37" i="68"/>
  <c r="BF37" i="68"/>
  <c r="BD40" i="66"/>
  <c r="BC41" i="66"/>
  <c r="BH39" i="66"/>
  <c r="BF39" i="66"/>
  <c r="BI39" i="66"/>
  <c r="BG39" i="66"/>
  <c r="BC43" i="65"/>
  <c r="BD42" i="65"/>
  <c r="BI41" i="65"/>
  <c r="BF41" i="65"/>
  <c r="BH41" i="65"/>
  <c r="BG41" i="65"/>
  <c r="BF35" i="64"/>
  <c r="BG35" i="64"/>
  <c r="BI35" i="64"/>
  <c r="BH35" i="64"/>
  <c r="BC37" i="64"/>
  <c r="BD36" i="64"/>
  <c r="BG38" i="63"/>
  <c r="BH38" i="63"/>
  <c r="BF38" i="63"/>
  <c r="BI38" i="63"/>
  <c r="BC40" i="63"/>
  <c r="BD39" i="63"/>
  <c r="BF29" i="61"/>
  <c r="BH29" i="61"/>
  <c r="BG29" i="61"/>
  <c r="BI29" i="61"/>
  <c r="BC31" i="61"/>
  <c r="BD30" i="61"/>
  <c r="BF30" i="60"/>
  <c r="BI30" i="60"/>
  <c r="BH30" i="60"/>
  <c r="BG30" i="60"/>
  <c r="BC32" i="60"/>
  <c r="BD31" i="60"/>
  <c r="BH28" i="58"/>
  <c r="BG28" i="58"/>
  <c r="BI28" i="58"/>
  <c r="BF28" i="58"/>
  <c r="BD29" i="58"/>
  <c r="BC30" i="58"/>
  <c r="BC27" i="57"/>
  <c r="BD26" i="57"/>
  <c r="BG25" i="57"/>
  <c r="BF25" i="57"/>
  <c r="BH25" i="57"/>
  <c r="BI25" i="57"/>
  <c r="BC62" i="83" l="1"/>
  <c r="BC63" i="83" s="1"/>
  <c r="BD63" i="83" s="1"/>
  <c r="BD61" i="83"/>
  <c r="BF59" i="83"/>
  <c r="BI59" i="83"/>
  <c r="BH59" i="83"/>
  <c r="BG59" i="83"/>
  <c r="BH54" i="81"/>
  <c r="BG54" i="81"/>
  <c r="BF54" i="81"/>
  <c r="BI54" i="81"/>
  <c r="BC56" i="81"/>
  <c r="BD55" i="81"/>
  <c r="BF53" i="80"/>
  <c r="BI53" i="80"/>
  <c r="BH53" i="80"/>
  <c r="BG53" i="80"/>
  <c r="BC55" i="80"/>
  <c r="BD54" i="80"/>
  <c r="BF52" i="78"/>
  <c r="BI52" i="78"/>
  <c r="BH52" i="78"/>
  <c r="BG52" i="78"/>
  <c r="BC54" i="78"/>
  <c r="BD53" i="78"/>
  <c r="BD53" i="79"/>
  <c r="BC54" i="79"/>
  <c r="BG52" i="79"/>
  <c r="BI52" i="79"/>
  <c r="BF52" i="79"/>
  <c r="BH52" i="79"/>
  <c r="BD50" i="76"/>
  <c r="BC51" i="76"/>
  <c r="BI49" i="76"/>
  <c r="BH49" i="76"/>
  <c r="BG49" i="76"/>
  <c r="BF49" i="76"/>
  <c r="BH48" i="75"/>
  <c r="BG48" i="75"/>
  <c r="BI48" i="75"/>
  <c r="BF48" i="75"/>
  <c r="BD49" i="75"/>
  <c r="BC50" i="75"/>
  <c r="BG46" i="74"/>
  <c r="BI46" i="74"/>
  <c r="BH46" i="74"/>
  <c r="BF46" i="74"/>
  <c r="BC48" i="74"/>
  <c r="BD47" i="74"/>
  <c r="BC46" i="73"/>
  <c r="BD45" i="73"/>
  <c r="BF44" i="73"/>
  <c r="BI44" i="73"/>
  <c r="BH44" i="73"/>
  <c r="BG44" i="73"/>
  <c r="BH42" i="71"/>
  <c r="BG42" i="71"/>
  <c r="BF42" i="71"/>
  <c r="BI42" i="71"/>
  <c r="BD43" i="71"/>
  <c r="BC44" i="71"/>
  <c r="BD41" i="70"/>
  <c r="BC42" i="70"/>
  <c r="BI40" i="70"/>
  <c r="BH40" i="70"/>
  <c r="BF40" i="70"/>
  <c r="BG40" i="70"/>
  <c r="BF39" i="69"/>
  <c r="BG39" i="69"/>
  <c r="BH39" i="69"/>
  <c r="BI39" i="69"/>
  <c r="BC41" i="69"/>
  <c r="BD40" i="69"/>
  <c r="BC40" i="68"/>
  <c r="BD39" i="68"/>
  <c r="BF38" i="68"/>
  <c r="BI38" i="68"/>
  <c r="BG38" i="68"/>
  <c r="BH38" i="68"/>
  <c r="BD41" i="66"/>
  <c r="BC42" i="66"/>
  <c r="BI40" i="66"/>
  <c r="BG40" i="66"/>
  <c r="BF40" i="66"/>
  <c r="BH40" i="66"/>
  <c r="BF42" i="65"/>
  <c r="BG42" i="65"/>
  <c r="BH42" i="65"/>
  <c r="BI42" i="65"/>
  <c r="BC44" i="65"/>
  <c r="BD43" i="65"/>
  <c r="BG36" i="64"/>
  <c r="BI36" i="64"/>
  <c r="BF36" i="64"/>
  <c r="BH36" i="64"/>
  <c r="BD37" i="64"/>
  <c r="BC38" i="64"/>
  <c r="BH39" i="63"/>
  <c r="BF39" i="63"/>
  <c r="BI39" i="63"/>
  <c r="BG39" i="63"/>
  <c r="BD40" i="63"/>
  <c r="BC41" i="63"/>
  <c r="BC32" i="61"/>
  <c r="BD31" i="61"/>
  <c r="BG30" i="61"/>
  <c r="BH30" i="61"/>
  <c r="BF30" i="61"/>
  <c r="BI30" i="61"/>
  <c r="BC33" i="60"/>
  <c r="BD32" i="60"/>
  <c r="BG31" i="60"/>
  <c r="BF31" i="60"/>
  <c r="BI31" i="60"/>
  <c r="BH31" i="60"/>
  <c r="BD30" i="58"/>
  <c r="BC31" i="58"/>
  <c r="BI29" i="58"/>
  <c r="BH29" i="58"/>
  <c r="BF29" i="58"/>
  <c r="BG29" i="58"/>
  <c r="BD27" i="57"/>
  <c r="BC28" i="57"/>
  <c r="BH26" i="57"/>
  <c r="BG26" i="57"/>
  <c r="BI26" i="57"/>
  <c r="BF26" i="57"/>
  <c r="BG60" i="83" l="1"/>
  <c r="BF60" i="83"/>
  <c r="BI60" i="83"/>
  <c r="BH60" i="83"/>
  <c r="BD62" i="83"/>
  <c r="BF55" i="81"/>
  <c r="BI55" i="81"/>
  <c r="BH55" i="81"/>
  <c r="BG55" i="81"/>
  <c r="BC57" i="81"/>
  <c r="BD56" i="81"/>
  <c r="BH54" i="80"/>
  <c r="BG54" i="80"/>
  <c r="BF54" i="80"/>
  <c r="BI54" i="80"/>
  <c r="BC56" i="80"/>
  <c r="BD55" i="80"/>
  <c r="BH53" i="78"/>
  <c r="BG53" i="78"/>
  <c r="BF53" i="78"/>
  <c r="BI53" i="78"/>
  <c r="BC55" i="78"/>
  <c r="BD54" i="78"/>
  <c r="BD54" i="79"/>
  <c r="BC55" i="79"/>
  <c r="BI53" i="79"/>
  <c r="BG53" i="79"/>
  <c r="BH53" i="79"/>
  <c r="BF53" i="79"/>
  <c r="BC52" i="76"/>
  <c r="BD51" i="76"/>
  <c r="BF50" i="76"/>
  <c r="BI50" i="76"/>
  <c r="BG50" i="76"/>
  <c r="BH50" i="76"/>
  <c r="BD50" i="75"/>
  <c r="BC51" i="75"/>
  <c r="BI49" i="75"/>
  <c r="BH49" i="75"/>
  <c r="BF49" i="75"/>
  <c r="BG49" i="75"/>
  <c r="BH47" i="74"/>
  <c r="BF47" i="74"/>
  <c r="BI47" i="74"/>
  <c r="BG47" i="74"/>
  <c r="BD48" i="74"/>
  <c r="BC49" i="74"/>
  <c r="BG45" i="73"/>
  <c r="BH45" i="73"/>
  <c r="BF45" i="73"/>
  <c r="BI45" i="73"/>
  <c r="BC47" i="73"/>
  <c r="BD46" i="73"/>
  <c r="BC45" i="71"/>
  <c r="BD44" i="71"/>
  <c r="BH43" i="71"/>
  <c r="BI43" i="71"/>
  <c r="BG43" i="71"/>
  <c r="BF43" i="71"/>
  <c r="BC43" i="70"/>
  <c r="BD42" i="70"/>
  <c r="BF41" i="70"/>
  <c r="BI41" i="70"/>
  <c r="BG41" i="70"/>
  <c r="BH41" i="70"/>
  <c r="BG40" i="69"/>
  <c r="BH40" i="69"/>
  <c r="BI40" i="69"/>
  <c r="BF40" i="69"/>
  <c r="BD41" i="69"/>
  <c r="BC42" i="69"/>
  <c r="BG39" i="68"/>
  <c r="BH39" i="68"/>
  <c r="BF39" i="68"/>
  <c r="BI39" i="68"/>
  <c r="BC41" i="68"/>
  <c r="BD40" i="68"/>
  <c r="BC43" i="66"/>
  <c r="BD42" i="66"/>
  <c r="BF41" i="66"/>
  <c r="BH41" i="66"/>
  <c r="BI41" i="66"/>
  <c r="BG41" i="66"/>
  <c r="BG43" i="65"/>
  <c r="BH43" i="65"/>
  <c r="BI43" i="65"/>
  <c r="BF43" i="65"/>
  <c r="BD44" i="65"/>
  <c r="BC45" i="65"/>
  <c r="BD38" i="64"/>
  <c r="BC39" i="64"/>
  <c r="BH37" i="64"/>
  <c r="BF37" i="64"/>
  <c r="BG37" i="64"/>
  <c r="BI37" i="64"/>
  <c r="BD41" i="63"/>
  <c r="BC42" i="63"/>
  <c r="BI40" i="63"/>
  <c r="BH40" i="63"/>
  <c r="BF40" i="63"/>
  <c r="BG40" i="63"/>
  <c r="BD32" i="61"/>
  <c r="BC33" i="61"/>
  <c r="BH31" i="61"/>
  <c r="BF31" i="61"/>
  <c r="BI31" i="61"/>
  <c r="BG31" i="61"/>
  <c r="BD33" i="60"/>
  <c r="BC34" i="60"/>
  <c r="BH32" i="60"/>
  <c r="BG32" i="60"/>
  <c r="BI32" i="60"/>
  <c r="BF32" i="60"/>
  <c r="BC32" i="58"/>
  <c r="BD31" i="58"/>
  <c r="BF30" i="58"/>
  <c r="BI30" i="58"/>
  <c r="BH30" i="58"/>
  <c r="BG30" i="58"/>
  <c r="BI27" i="57"/>
  <c r="BH27" i="57"/>
  <c r="BF27" i="57"/>
  <c r="BG27" i="57"/>
  <c r="BD28" i="57"/>
  <c r="BC29" i="57"/>
  <c r="BI61" i="83" l="1"/>
  <c r="BH61" i="83"/>
  <c r="BG61" i="83"/>
  <c r="BF61" i="83"/>
  <c r="BH62" i="83"/>
  <c r="BG62" i="83"/>
  <c r="BF62" i="83"/>
  <c r="BI62" i="83"/>
  <c r="BH56" i="81"/>
  <c r="BG56" i="81"/>
  <c r="BF56" i="81"/>
  <c r="BI56" i="81"/>
  <c r="BC58" i="81"/>
  <c r="BD57" i="81"/>
  <c r="BF55" i="80"/>
  <c r="BI55" i="80"/>
  <c r="BH55" i="80"/>
  <c r="BG55" i="80"/>
  <c r="BC57" i="80"/>
  <c r="BD56" i="80"/>
  <c r="BF54" i="78"/>
  <c r="BI54" i="78"/>
  <c r="BH54" i="78"/>
  <c r="BG54" i="78"/>
  <c r="BC56" i="78"/>
  <c r="BD55" i="78"/>
  <c r="BD55" i="79"/>
  <c r="BC56" i="79"/>
  <c r="BG54" i="79"/>
  <c r="BI54" i="79"/>
  <c r="BH54" i="79"/>
  <c r="BF54" i="79"/>
  <c r="BG51" i="76"/>
  <c r="BF51" i="76"/>
  <c r="BI51" i="76"/>
  <c r="BH51" i="76"/>
  <c r="BD52" i="76"/>
  <c r="BC53" i="76"/>
  <c r="BC52" i="75"/>
  <c r="BD51" i="75"/>
  <c r="BF50" i="75"/>
  <c r="BI50" i="75"/>
  <c r="BH50" i="75"/>
  <c r="BG50" i="75"/>
  <c r="BD49" i="74"/>
  <c r="BC50" i="74"/>
  <c r="BI48" i="74"/>
  <c r="BH48" i="74"/>
  <c r="BG48" i="74"/>
  <c r="BF48" i="74"/>
  <c r="BH46" i="73"/>
  <c r="BI46" i="73"/>
  <c r="BG46" i="73"/>
  <c r="BF46" i="73"/>
  <c r="BD47" i="73"/>
  <c r="BC48" i="73"/>
  <c r="BI44" i="71"/>
  <c r="BG44" i="71"/>
  <c r="BF44" i="71"/>
  <c r="BH44" i="71"/>
  <c r="BC46" i="71"/>
  <c r="BD45" i="71"/>
  <c r="BG42" i="70"/>
  <c r="BF42" i="70"/>
  <c r="BI42" i="70"/>
  <c r="BH42" i="70"/>
  <c r="BD43" i="70"/>
  <c r="BC44" i="70"/>
  <c r="BD42" i="69"/>
  <c r="BC43" i="69"/>
  <c r="BH41" i="69"/>
  <c r="BI41" i="69"/>
  <c r="BF41" i="69"/>
  <c r="BG41" i="69"/>
  <c r="BH40" i="68"/>
  <c r="BI40" i="68"/>
  <c r="BG40" i="68"/>
  <c r="BF40" i="68"/>
  <c r="BD41" i="68"/>
  <c r="BC42" i="68"/>
  <c r="BG42" i="66"/>
  <c r="BI42" i="66"/>
  <c r="BF42" i="66"/>
  <c r="BH42" i="66"/>
  <c r="BC44" i="66"/>
  <c r="BD43" i="66"/>
  <c r="BD45" i="65"/>
  <c r="BC46" i="65"/>
  <c r="BH44" i="65"/>
  <c r="BI44" i="65"/>
  <c r="BF44" i="65"/>
  <c r="BG44" i="65"/>
  <c r="BD39" i="64"/>
  <c r="BC40" i="64"/>
  <c r="BI38" i="64"/>
  <c r="BH38" i="64"/>
  <c r="BG38" i="64"/>
  <c r="BF38" i="64"/>
  <c r="BC43" i="63"/>
  <c r="BD42" i="63"/>
  <c r="BF41" i="63"/>
  <c r="BH41" i="63"/>
  <c r="BG41" i="63"/>
  <c r="BI41" i="63"/>
  <c r="BI32" i="61"/>
  <c r="BH32" i="61"/>
  <c r="BF32" i="61"/>
  <c r="BG32" i="61"/>
  <c r="BD33" i="61"/>
  <c r="BC34" i="61"/>
  <c r="BI33" i="60"/>
  <c r="BH33" i="60"/>
  <c r="BG33" i="60"/>
  <c r="BF33" i="60"/>
  <c r="BD34" i="60"/>
  <c r="BC35" i="60"/>
  <c r="BG31" i="58"/>
  <c r="BF31" i="58"/>
  <c r="BH31" i="58"/>
  <c r="BI31" i="58"/>
  <c r="BC33" i="58"/>
  <c r="BD32" i="58"/>
  <c r="BF28" i="57"/>
  <c r="BI28" i="57"/>
  <c r="BH28" i="57"/>
  <c r="BG28" i="57"/>
  <c r="BC30" i="57"/>
  <c r="BD29" i="57"/>
  <c r="BF57" i="81" l="1"/>
  <c r="BI57" i="81"/>
  <c r="BH57" i="81"/>
  <c r="BG57" i="81"/>
  <c r="BC59" i="81"/>
  <c r="BD58" i="81"/>
  <c r="BH56" i="80"/>
  <c r="BG56" i="80"/>
  <c r="BF56" i="80"/>
  <c r="BI56" i="80"/>
  <c r="BC58" i="80"/>
  <c r="BD57" i="80"/>
  <c r="BH55" i="78"/>
  <c r="BG55" i="78"/>
  <c r="BF55" i="78"/>
  <c r="BI55" i="78"/>
  <c r="BC57" i="78"/>
  <c r="BD56" i="78"/>
  <c r="BD56" i="79"/>
  <c r="BC57" i="79"/>
  <c r="BI55" i="79"/>
  <c r="BG55" i="79"/>
  <c r="BH55" i="79"/>
  <c r="BF55" i="79"/>
  <c r="BC54" i="76"/>
  <c r="BD53" i="76"/>
  <c r="BH52" i="76"/>
  <c r="BG52" i="76"/>
  <c r="BF52" i="76"/>
  <c r="BI52" i="76"/>
  <c r="BG51" i="75"/>
  <c r="BF51" i="75"/>
  <c r="BI51" i="75"/>
  <c r="BH51" i="75"/>
  <c r="BC53" i="75"/>
  <c r="BD52" i="75"/>
  <c r="BC51" i="74"/>
  <c r="BD50" i="74"/>
  <c r="BF49" i="74"/>
  <c r="BI49" i="74"/>
  <c r="BH49" i="74"/>
  <c r="BG49" i="74"/>
  <c r="BC49" i="73"/>
  <c r="BD48" i="73"/>
  <c r="BI47" i="73"/>
  <c r="BF47" i="73"/>
  <c r="BH47" i="73"/>
  <c r="BG47" i="73"/>
  <c r="BH45" i="71"/>
  <c r="BF45" i="71"/>
  <c r="BI45" i="71"/>
  <c r="BG45" i="71"/>
  <c r="BD46" i="71"/>
  <c r="BC47" i="71"/>
  <c r="BD44" i="70"/>
  <c r="BC45" i="70"/>
  <c r="BH43" i="70"/>
  <c r="BI43" i="70"/>
  <c r="BG43" i="70"/>
  <c r="BF43" i="70"/>
  <c r="BC44" i="69"/>
  <c r="BD43" i="69"/>
  <c r="BI42" i="69"/>
  <c r="BF42" i="69"/>
  <c r="BG42" i="69"/>
  <c r="BH42" i="69"/>
  <c r="BC43" i="68"/>
  <c r="BD42" i="68"/>
  <c r="BI41" i="68"/>
  <c r="BF41" i="68"/>
  <c r="BH41" i="68"/>
  <c r="BG41" i="68"/>
  <c r="BH43" i="66"/>
  <c r="BF43" i="66"/>
  <c r="BI43" i="66"/>
  <c r="BG43" i="66"/>
  <c r="BC45" i="66"/>
  <c r="BD44" i="66"/>
  <c r="BC47" i="65"/>
  <c r="BD46" i="65"/>
  <c r="BI45" i="65"/>
  <c r="BF45" i="65"/>
  <c r="BG45" i="65"/>
  <c r="BH45" i="65"/>
  <c r="BC41" i="64"/>
  <c r="BD40" i="64"/>
  <c r="BI39" i="64"/>
  <c r="BG39" i="64"/>
  <c r="BF39" i="64"/>
  <c r="BH39" i="64"/>
  <c r="BG42" i="63"/>
  <c r="BH42" i="63"/>
  <c r="BF42" i="63"/>
  <c r="BI42" i="63"/>
  <c r="BC44" i="63"/>
  <c r="BD43" i="63"/>
  <c r="BF33" i="61"/>
  <c r="BH33" i="61"/>
  <c r="BG33" i="61"/>
  <c r="BI33" i="61"/>
  <c r="BC35" i="61"/>
  <c r="BD34" i="61"/>
  <c r="BF34" i="60"/>
  <c r="BI34" i="60"/>
  <c r="BH34" i="60"/>
  <c r="BG34" i="60"/>
  <c r="BD35" i="60"/>
  <c r="BC36" i="60"/>
  <c r="BH32" i="58"/>
  <c r="BG32" i="58"/>
  <c r="BI32" i="58"/>
  <c r="BF32" i="58"/>
  <c r="BD33" i="58"/>
  <c r="BC34" i="58"/>
  <c r="BG29" i="57"/>
  <c r="BF29" i="57"/>
  <c r="BH29" i="57"/>
  <c r="BI29" i="57"/>
  <c r="BC31" i="57"/>
  <c r="BD30" i="57"/>
  <c r="BH58" i="81" l="1"/>
  <c r="BG58" i="81"/>
  <c r="BF58" i="81"/>
  <c r="BI58" i="81"/>
  <c r="BD59" i="81"/>
  <c r="BC60" i="81"/>
  <c r="BF57" i="80"/>
  <c r="BI57" i="80"/>
  <c r="BH57" i="80"/>
  <c r="BG57" i="80"/>
  <c r="BC59" i="80"/>
  <c r="BD58" i="80"/>
  <c r="BF56" i="78"/>
  <c r="BI56" i="78"/>
  <c r="BH56" i="78"/>
  <c r="BG56" i="78"/>
  <c r="BC58" i="78"/>
  <c r="BD57" i="78"/>
  <c r="BD57" i="79"/>
  <c r="BC58" i="79"/>
  <c r="BG56" i="79"/>
  <c r="BI56" i="79"/>
  <c r="BF56" i="79"/>
  <c r="BH56" i="79"/>
  <c r="BF53" i="76"/>
  <c r="BI53" i="76"/>
  <c r="BH53" i="76"/>
  <c r="BG53" i="76"/>
  <c r="BD54" i="76"/>
  <c r="BC55" i="76"/>
  <c r="BH52" i="75"/>
  <c r="BG52" i="75"/>
  <c r="BF52" i="75"/>
  <c r="BI52" i="75"/>
  <c r="BC54" i="75"/>
  <c r="BD53" i="75"/>
  <c r="BG50" i="74"/>
  <c r="BF50" i="74"/>
  <c r="BI50" i="74"/>
  <c r="BH50" i="74"/>
  <c r="BC52" i="74"/>
  <c r="BD51" i="74"/>
  <c r="BF48" i="73"/>
  <c r="BH48" i="73"/>
  <c r="BG48" i="73"/>
  <c r="BI48" i="73"/>
  <c r="BC50" i="73"/>
  <c r="BD49" i="73"/>
  <c r="BD47" i="71"/>
  <c r="BC48" i="71"/>
  <c r="BI46" i="71"/>
  <c r="BH46" i="71"/>
  <c r="BG46" i="71"/>
  <c r="BF46" i="71"/>
  <c r="BC46" i="70"/>
  <c r="BD45" i="70"/>
  <c r="BF44" i="70"/>
  <c r="BI44" i="70"/>
  <c r="BG44" i="70"/>
  <c r="BH44" i="70"/>
  <c r="BF43" i="69"/>
  <c r="BG43" i="69"/>
  <c r="BH43" i="69"/>
  <c r="BI43" i="69"/>
  <c r="BC45" i="69"/>
  <c r="BD44" i="69"/>
  <c r="BF42" i="68"/>
  <c r="BH42" i="68"/>
  <c r="BG42" i="68"/>
  <c r="BI42" i="68"/>
  <c r="BC44" i="68"/>
  <c r="BD43" i="68"/>
  <c r="BG44" i="66"/>
  <c r="BI44" i="66"/>
  <c r="BH44" i="66"/>
  <c r="BF44" i="66"/>
  <c r="BC46" i="66"/>
  <c r="BD45" i="66"/>
  <c r="BF46" i="65"/>
  <c r="BH46" i="65"/>
  <c r="BI46" i="65"/>
  <c r="BG46" i="65"/>
  <c r="BC48" i="65"/>
  <c r="BD47" i="65"/>
  <c r="BF40" i="64"/>
  <c r="BI40" i="64"/>
  <c r="BH40" i="64"/>
  <c r="BG40" i="64"/>
  <c r="BC42" i="64"/>
  <c r="BD41" i="64"/>
  <c r="BH43" i="63"/>
  <c r="BI43" i="63"/>
  <c r="BF43" i="63"/>
  <c r="BG43" i="63"/>
  <c r="BD44" i="63"/>
  <c r="BC45" i="63"/>
  <c r="BG34" i="61"/>
  <c r="BH34" i="61"/>
  <c r="BF34" i="61"/>
  <c r="BI34" i="61"/>
  <c r="BC36" i="61"/>
  <c r="BD35" i="61"/>
  <c r="BD36" i="60"/>
  <c r="BC37" i="60"/>
  <c r="BG35" i="60"/>
  <c r="BF35" i="60"/>
  <c r="BI35" i="60"/>
  <c r="BH35" i="60"/>
  <c r="BD34" i="58"/>
  <c r="BC35" i="58"/>
  <c r="BI33" i="58"/>
  <c r="BH33" i="58"/>
  <c r="BF33" i="58"/>
  <c r="BG33" i="58"/>
  <c r="BH30" i="57"/>
  <c r="BG30" i="57"/>
  <c r="BI30" i="57"/>
  <c r="BF30" i="57"/>
  <c r="BD31" i="57"/>
  <c r="BC32" i="57"/>
  <c r="BD60" i="81" l="1"/>
  <c r="BC61" i="81"/>
  <c r="BI59" i="81"/>
  <c r="BH59" i="81"/>
  <c r="BG59" i="81"/>
  <c r="BF59" i="81"/>
  <c r="BH58" i="80"/>
  <c r="BG58" i="80"/>
  <c r="BF58" i="80"/>
  <c r="BI58" i="80"/>
  <c r="BD59" i="80"/>
  <c r="BC60" i="80"/>
  <c r="BH57" i="78"/>
  <c r="BG57" i="78"/>
  <c r="BF57" i="78"/>
  <c r="BI57" i="78"/>
  <c r="BD58" i="78"/>
  <c r="BC59" i="78"/>
  <c r="BC59" i="79"/>
  <c r="BD58" i="79"/>
  <c r="BI57" i="79"/>
  <c r="BG57" i="79"/>
  <c r="BH57" i="79"/>
  <c r="BF57" i="79"/>
  <c r="BC56" i="76"/>
  <c r="BD55" i="76"/>
  <c r="BH54" i="76"/>
  <c r="BG54" i="76"/>
  <c r="BI54" i="76"/>
  <c r="BF54" i="76"/>
  <c r="BF53" i="75"/>
  <c r="BI53" i="75"/>
  <c r="BH53" i="75"/>
  <c r="BG53" i="75"/>
  <c r="BC55" i="75"/>
  <c r="BD54" i="75"/>
  <c r="BH51" i="74"/>
  <c r="BG51" i="74"/>
  <c r="BF51" i="74"/>
  <c r="BI51" i="74"/>
  <c r="BD52" i="74"/>
  <c r="BC53" i="74"/>
  <c r="BG49" i="73"/>
  <c r="BI49" i="73"/>
  <c r="BH49" i="73"/>
  <c r="BF49" i="73"/>
  <c r="BD50" i="73"/>
  <c r="BC51" i="73"/>
  <c r="BC49" i="71"/>
  <c r="BD48" i="71"/>
  <c r="BF47" i="71"/>
  <c r="BI47" i="71"/>
  <c r="BH47" i="71"/>
  <c r="BG47" i="71"/>
  <c r="BG45" i="70"/>
  <c r="BF45" i="70"/>
  <c r="BI45" i="70"/>
  <c r="BH45" i="70"/>
  <c r="BC47" i="70"/>
  <c r="BD46" i="70"/>
  <c r="BI44" i="69"/>
  <c r="BG44" i="69"/>
  <c r="BH44" i="69"/>
  <c r="BF44" i="69"/>
  <c r="BD45" i="69"/>
  <c r="BC46" i="69"/>
  <c r="BI43" i="68"/>
  <c r="BG43" i="68"/>
  <c r="BH43" i="68"/>
  <c r="BF43" i="68"/>
  <c r="BD44" i="68"/>
  <c r="BC45" i="68"/>
  <c r="BH45" i="66"/>
  <c r="BF45" i="66"/>
  <c r="BG45" i="66"/>
  <c r="BI45" i="66"/>
  <c r="BD46" i="66"/>
  <c r="BC47" i="66"/>
  <c r="BG47" i="65"/>
  <c r="BF47" i="65"/>
  <c r="BH47" i="65"/>
  <c r="BI47" i="65"/>
  <c r="BC49" i="65"/>
  <c r="BD48" i="65"/>
  <c r="BG41" i="64"/>
  <c r="BF41" i="64"/>
  <c r="BI41" i="64"/>
  <c r="BH41" i="64"/>
  <c r="BC43" i="64"/>
  <c r="BD42" i="64"/>
  <c r="BD45" i="63"/>
  <c r="BC46" i="63"/>
  <c r="BH44" i="63"/>
  <c r="BF44" i="63"/>
  <c r="BI44" i="63"/>
  <c r="BG44" i="63"/>
  <c r="BH35" i="61"/>
  <c r="BI35" i="61"/>
  <c r="BF35" i="61"/>
  <c r="BG35" i="61"/>
  <c r="BD36" i="61"/>
  <c r="BC37" i="61"/>
  <c r="BC38" i="60"/>
  <c r="BD37" i="60"/>
  <c r="BI36" i="60"/>
  <c r="BG36" i="60"/>
  <c r="BF36" i="60"/>
  <c r="BH36" i="60"/>
  <c r="BD35" i="58"/>
  <c r="BC36" i="58"/>
  <c r="BF34" i="58"/>
  <c r="BI34" i="58"/>
  <c r="BH34" i="58"/>
  <c r="BG34" i="58"/>
  <c r="BD32" i="57"/>
  <c r="BC33" i="57"/>
  <c r="BI31" i="57"/>
  <c r="BH31" i="57"/>
  <c r="BF31" i="57"/>
  <c r="BG31" i="57"/>
  <c r="BC62" i="81" l="1"/>
  <c r="BD61" i="81"/>
  <c r="BF60" i="81"/>
  <c r="BI60" i="81"/>
  <c r="BH60" i="81"/>
  <c r="BG60" i="81"/>
  <c r="BD60" i="80"/>
  <c r="BC61" i="80"/>
  <c r="BI59" i="80"/>
  <c r="BH59" i="80"/>
  <c r="BG59" i="80"/>
  <c r="BF59" i="80"/>
  <c r="BC60" i="78"/>
  <c r="BD59" i="78"/>
  <c r="BF58" i="78"/>
  <c r="BI58" i="78"/>
  <c r="BH58" i="78"/>
  <c r="BG58" i="78"/>
  <c r="BG58" i="79"/>
  <c r="BI58" i="79"/>
  <c r="BH58" i="79"/>
  <c r="BF58" i="79"/>
  <c r="BD59" i="79"/>
  <c r="BC60" i="79"/>
  <c r="BF55" i="76"/>
  <c r="BI55" i="76"/>
  <c r="BH55" i="76"/>
  <c r="BG55" i="76"/>
  <c r="BC57" i="76"/>
  <c r="BD56" i="76"/>
  <c r="BH54" i="75"/>
  <c r="BG54" i="75"/>
  <c r="BF54" i="75"/>
  <c r="BI54" i="75"/>
  <c r="BC56" i="75"/>
  <c r="BD55" i="75"/>
  <c r="BC54" i="74"/>
  <c r="BD53" i="74"/>
  <c r="BI52" i="74"/>
  <c r="BH52" i="74"/>
  <c r="BG52" i="74"/>
  <c r="BF52" i="74"/>
  <c r="BD51" i="73"/>
  <c r="BC52" i="73"/>
  <c r="BI50" i="73"/>
  <c r="BH50" i="73"/>
  <c r="BG50" i="73"/>
  <c r="BF50" i="73"/>
  <c r="BG48" i="71"/>
  <c r="BF48" i="71"/>
  <c r="BI48" i="71"/>
  <c r="BH48" i="71"/>
  <c r="BC50" i="71"/>
  <c r="BD49" i="71"/>
  <c r="BH46" i="70"/>
  <c r="BG46" i="70"/>
  <c r="BF46" i="70"/>
  <c r="BI46" i="70"/>
  <c r="BD47" i="70"/>
  <c r="BC48" i="70"/>
  <c r="BD46" i="69"/>
  <c r="BC47" i="69"/>
  <c r="BH45" i="69"/>
  <c r="BF45" i="69"/>
  <c r="BG45" i="69"/>
  <c r="BI45" i="69"/>
  <c r="BD45" i="68"/>
  <c r="BC46" i="68"/>
  <c r="BH44" i="68"/>
  <c r="BI44" i="68"/>
  <c r="BF44" i="68"/>
  <c r="BG44" i="68"/>
  <c r="BI46" i="66"/>
  <c r="BG46" i="66"/>
  <c r="BH46" i="66"/>
  <c r="BF46" i="66"/>
  <c r="BC48" i="66"/>
  <c r="BD47" i="66"/>
  <c r="BH48" i="65"/>
  <c r="BF48" i="65"/>
  <c r="BG48" i="65"/>
  <c r="BI48" i="65"/>
  <c r="BD49" i="65"/>
  <c r="BC50" i="65"/>
  <c r="BH42" i="64"/>
  <c r="BG42" i="64"/>
  <c r="BF42" i="64"/>
  <c r="BI42" i="64"/>
  <c r="BC44" i="64"/>
  <c r="BD43" i="64"/>
  <c r="BD46" i="63"/>
  <c r="BC47" i="63"/>
  <c r="BI45" i="63"/>
  <c r="BG45" i="63"/>
  <c r="BH45" i="63"/>
  <c r="BF45" i="63"/>
  <c r="BC38" i="61"/>
  <c r="BD37" i="61"/>
  <c r="BI36" i="61"/>
  <c r="BG36" i="61"/>
  <c r="BH36" i="61"/>
  <c r="BF36" i="61"/>
  <c r="BF37" i="60"/>
  <c r="BI37" i="60"/>
  <c r="BH37" i="60"/>
  <c r="BG37" i="60"/>
  <c r="BC39" i="60"/>
  <c r="BD38" i="60"/>
  <c r="BC37" i="58"/>
  <c r="BD36" i="58"/>
  <c r="BG35" i="58"/>
  <c r="BF35" i="58"/>
  <c r="BH35" i="58"/>
  <c r="BI35" i="58"/>
  <c r="BC34" i="57"/>
  <c r="BD33" i="57"/>
  <c r="BF32" i="57"/>
  <c r="BI32" i="57"/>
  <c r="BH32" i="57"/>
  <c r="BG32" i="57"/>
  <c r="BG61" i="81" l="1"/>
  <c r="BF61" i="81"/>
  <c r="BI61" i="81"/>
  <c r="BH61" i="81"/>
  <c r="BC63" i="81"/>
  <c r="BD63" i="81" s="1"/>
  <c r="BD62" i="81"/>
  <c r="BC62" i="80"/>
  <c r="BD61" i="80"/>
  <c r="BF60" i="80"/>
  <c r="BI60" i="80"/>
  <c r="BH60" i="80"/>
  <c r="BG60" i="80"/>
  <c r="BG59" i="78"/>
  <c r="BF59" i="78"/>
  <c r="BI59" i="78"/>
  <c r="BH59" i="78"/>
  <c r="BC61" i="78"/>
  <c r="BD60" i="78"/>
  <c r="BD60" i="79"/>
  <c r="BC61" i="79"/>
  <c r="BH59" i="79"/>
  <c r="BF59" i="79"/>
  <c r="BI59" i="79"/>
  <c r="BG59" i="79"/>
  <c r="BH56" i="76"/>
  <c r="BG56" i="76"/>
  <c r="BI56" i="76"/>
  <c r="BF56" i="76"/>
  <c r="BC58" i="76"/>
  <c r="BD57" i="76"/>
  <c r="BF55" i="75"/>
  <c r="BI55" i="75"/>
  <c r="BH55" i="75"/>
  <c r="BG55" i="75"/>
  <c r="BC57" i="75"/>
  <c r="BD56" i="75"/>
  <c r="BG53" i="74"/>
  <c r="BF53" i="74"/>
  <c r="BI53" i="74"/>
  <c r="BH53" i="74"/>
  <c r="BD54" i="74"/>
  <c r="BC55" i="74"/>
  <c r="BC53" i="73"/>
  <c r="BD52" i="73"/>
  <c r="BF51" i="73"/>
  <c r="BI51" i="73"/>
  <c r="BG51" i="73"/>
  <c r="BH51" i="73"/>
  <c r="BH49" i="71"/>
  <c r="BG49" i="71"/>
  <c r="BF49" i="71"/>
  <c r="BI49" i="71"/>
  <c r="BD50" i="71"/>
  <c r="BC51" i="71"/>
  <c r="BD48" i="70"/>
  <c r="BC49" i="70"/>
  <c r="BI47" i="70"/>
  <c r="BH47" i="70"/>
  <c r="BG47" i="70"/>
  <c r="BF47" i="70"/>
  <c r="BD47" i="69"/>
  <c r="BC48" i="69"/>
  <c r="BI46" i="69"/>
  <c r="BG46" i="69"/>
  <c r="BH46" i="69"/>
  <c r="BF46" i="69"/>
  <c r="BD46" i="68"/>
  <c r="BC47" i="68"/>
  <c r="BI45" i="68"/>
  <c r="BF45" i="68"/>
  <c r="BH45" i="68"/>
  <c r="BG45" i="68"/>
  <c r="BF47" i="66"/>
  <c r="BH47" i="66"/>
  <c r="BG47" i="66"/>
  <c r="BI47" i="66"/>
  <c r="BC49" i="66"/>
  <c r="BD48" i="66"/>
  <c r="BI49" i="65"/>
  <c r="BH49" i="65"/>
  <c r="BG49" i="65"/>
  <c r="BF49" i="65"/>
  <c r="BD50" i="65"/>
  <c r="BC51" i="65"/>
  <c r="BI43" i="64"/>
  <c r="BG43" i="64"/>
  <c r="BF43" i="64"/>
  <c r="BH43" i="64"/>
  <c r="BD44" i="64"/>
  <c r="BC45" i="64"/>
  <c r="BC48" i="63"/>
  <c r="BD47" i="63"/>
  <c r="BF46" i="63"/>
  <c r="BH46" i="63"/>
  <c r="BI46" i="63"/>
  <c r="BG46" i="63"/>
  <c r="BF37" i="61"/>
  <c r="BI37" i="61"/>
  <c r="BG37" i="61"/>
  <c r="BH37" i="61"/>
  <c r="BC39" i="61"/>
  <c r="BD38" i="61"/>
  <c r="BG38" i="60"/>
  <c r="BF38" i="60"/>
  <c r="BI38" i="60"/>
  <c r="BH38" i="60"/>
  <c r="BC40" i="60"/>
  <c r="BD39" i="60"/>
  <c r="BG36" i="58"/>
  <c r="BH36" i="58"/>
  <c r="BF36" i="58"/>
  <c r="BI36" i="58"/>
  <c r="BC38" i="58"/>
  <c r="BD37" i="58"/>
  <c r="BG33" i="57"/>
  <c r="BF33" i="57"/>
  <c r="BH33" i="57"/>
  <c r="BI33" i="57"/>
  <c r="BC35" i="57"/>
  <c r="BD34" i="57"/>
  <c r="BI62" i="81" l="1"/>
  <c r="BH62" i="81"/>
  <c r="BG62" i="81"/>
  <c r="BF62" i="81"/>
  <c r="BH63" i="81"/>
  <c r="BG63" i="81"/>
  <c r="BF63" i="81"/>
  <c r="BI63" i="81"/>
  <c r="BG61" i="80"/>
  <c r="BF61" i="80"/>
  <c r="BI61" i="80"/>
  <c r="BH61" i="80"/>
  <c r="BC63" i="80"/>
  <c r="BD63" i="80" s="1"/>
  <c r="BD62" i="80"/>
  <c r="BH60" i="78"/>
  <c r="BG60" i="78"/>
  <c r="BF60" i="78"/>
  <c r="BI60" i="78"/>
  <c r="BD61" i="78"/>
  <c r="BC62" i="78"/>
  <c r="BC62" i="79"/>
  <c r="BD61" i="79"/>
  <c r="BI60" i="79"/>
  <c r="BG60" i="79"/>
  <c r="BH60" i="79"/>
  <c r="BF60" i="79"/>
  <c r="BF57" i="76"/>
  <c r="BI57" i="76"/>
  <c r="BH57" i="76"/>
  <c r="BG57" i="76"/>
  <c r="BC59" i="76"/>
  <c r="BD58" i="76"/>
  <c r="BH56" i="75"/>
  <c r="BG56" i="75"/>
  <c r="BF56" i="75"/>
  <c r="BI56" i="75"/>
  <c r="BC58" i="75"/>
  <c r="BD57" i="75"/>
  <c r="BC56" i="74"/>
  <c r="BD55" i="74"/>
  <c r="BI54" i="74"/>
  <c r="BH54" i="74"/>
  <c r="BG54" i="74"/>
  <c r="BF54" i="74"/>
  <c r="BG52" i="73"/>
  <c r="BF52" i="73"/>
  <c r="BI52" i="73"/>
  <c r="BH52" i="73"/>
  <c r="BD53" i="73"/>
  <c r="BC54" i="73"/>
  <c r="BD51" i="71"/>
  <c r="BC52" i="71"/>
  <c r="BI50" i="71"/>
  <c r="BH50" i="71"/>
  <c r="BG50" i="71"/>
  <c r="BF50" i="71"/>
  <c r="BC50" i="70"/>
  <c r="BD49" i="70"/>
  <c r="BF48" i="70"/>
  <c r="BI48" i="70"/>
  <c r="BG48" i="70"/>
  <c r="BH48" i="70"/>
  <c r="BC49" i="69"/>
  <c r="BD48" i="69"/>
  <c r="BF47" i="69"/>
  <c r="BH47" i="69"/>
  <c r="BG47" i="69"/>
  <c r="BI47" i="69"/>
  <c r="BD47" i="68"/>
  <c r="BC48" i="68"/>
  <c r="BF46" i="68"/>
  <c r="BH46" i="68"/>
  <c r="BI46" i="68"/>
  <c r="BG46" i="68"/>
  <c r="BG48" i="66"/>
  <c r="BI48" i="66"/>
  <c r="BH48" i="66"/>
  <c r="BF48" i="66"/>
  <c r="BC50" i="66"/>
  <c r="BD49" i="66"/>
  <c r="BF50" i="65"/>
  <c r="BG50" i="65"/>
  <c r="BH50" i="65"/>
  <c r="BI50" i="65"/>
  <c r="BC52" i="65"/>
  <c r="BD51" i="65"/>
  <c r="BC46" i="64"/>
  <c r="BD45" i="64"/>
  <c r="BI44" i="64"/>
  <c r="BF44" i="64"/>
  <c r="BG44" i="64"/>
  <c r="BH44" i="64"/>
  <c r="BG47" i="63"/>
  <c r="BI47" i="63"/>
  <c r="BF47" i="63"/>
  <c r="BH47" i="63"/>
  <c r="BD48" i="63"/>
  <c r="BC49" i="63"/>
  <c r="BG38" i="61"/>
  <c r="BF38" i="61"/>
  <c r="BI38" i="61"/>
  <c r="BH38" i="61"/>
  <c r="BC40" i="61"/>
  <c r="BD39" i="61"/>
  <c r="BH39" i="60"/>
  <c r="BG39" i="60"/>
  <c r="BF39" i="60"/>
  <c r="BI39" i="60"/>
  <c r="BD40" i="60"/>
  <c r="BC41" i="60"/>
  <c r="BH37" i="58"/>
  <c r="BI37" i="58"/>
  <c r="BG37" i="58"/>
  <c r="BF37" i="58"/>
  <c r="BD38" i="58"/>
  <c r="BC39" i="58"/>
  <c r="BH34" i="57"/>
  <c r="BG34" i="57"/>
  <c r="BI34" i="57"/>
  <c r="BF34" i="57"/>
  <c r="BD35" i="57"/>
  <c r="BC36" i="57"/>
  <c r="BI62" i="80" l="1"/>
  <c r="BH62" i="80"/>
  <c r="BG62" i="80"/>
  <c r="BF62" i="80"/>
  <c r="BH63" i="80"/>
  <c r="BG63" i="80"/>
  <c r="BF63" i="80"/>
  <c r="BI63" i="80"/>
  <c r="BC63" i="78"/>
  <c r="BD63" i="78" s="1"/>
  <c r="BD62" i="78"/>
  <c r="BI61" i="78"/>
  <c r="BH61" i="78"/>
  <c r="BG61" i="78"/>
  <c r="BF61" i="78"/>
  <c r="BF61" i="79"/>
  <c r="BI61" i="79"/>
  <c r="BH61" i="79"/>
  <c r="BG61" i="79"/>
  <c r="BD62" i="79"/>
  <c r="BC63" i="79"/>
  <c r="BD63" i="79" s="1"/>
  <c r="BH58" i="76"/>
  <c r="BG58" i="76"/>
  <c r="BI58" i="76"/>
  <c r="BF58" i="76"/>
  <c r="BD59" i="76"/>
  <c r="BC60" i="76"/>
  <c r="BF57" i="75"/>
  <c r="BI57" i="75"/>
  <c r="BH57" i="75"/>
  <c r="BG57" i="75"/>
  <c r="BC59" i="75"/>
  <c r="BD58" i="75"/>
  <c r="BG55" i="74"/>
  <c r="BF55" i="74"/>
  <c r="BI55" i="74"/>
  <c r="BH55" i="74"/>
  <c r="BD56" i="74"/>
  <c r="BC57" i="74"/>
  <c r="BD54" i="73"/>
  <c r="BC55" i="73"/>
  <c r="BH53" i="73"/>
  <c r="BG53" i="73"/>
  <c r="BF53" i="73"/>
  <c r="BI53" i="73"/>
  <c r="BC53" i="71"/>
  <c r="BD52" i="71"/>
  <c r="BF51" i="71"/>
  <c r="BI51" i="71"/>
  <c r="BH51" i="71"/>
  <c r="BG51" i="71"/>
  <c r="BG49" i="70"/>
  <c r="BF49" i="70"/>
  <c r="BI49" i="70"/>
  <c r="BH49" i="70"/>
  <c r="BC51" i="70"/>
  <c r="BD50" i="70"/>
  <c r="BG48" i="69"/>
  <c r="BI48" i="69"/>
  <c r="BF48" i="69"/>
  <c r="BH48" i="69"/>
  <c r="BD49" i="69"/>
  <c r="BC50" i="69"/>
  <c r="BD48" i="68"/>
  <c r="BC49" i="68"/>
  <c r="BI47" i="68"/>
  <c r="BG47" i="68"/>
  <c r="BF47" i="68"/>
  <c r="BH47" i="68"/>
  <c r="BH49" i="66"/>
  <c r="BF49" i="66"/>
  <c r="BG49" i="66"/>
  <c r="BI49" i="66"/>
  <c r="BD50" i="66"/>
  <c r="BC51" i="66"/>
  <c r="BG51" i="65"/>
  <c r="BH51" i="65"/>
  <c r="BI51" i="65"/>
  <c r="BF51" i="65"/>
  <c r="BC53" i="65"/>
  <c r="BD52" i="65"/>
  <c r="BF45" i="64"/>
  <c r="BG45" i="64"/>
  <c r="BH45" i="64"/>
  <c r="BI45" i="64"/>
  <c r="BC47" i="64"/>
  <c r="BD46" i="64"/>
  <c r="BD49" i="63"/>
  <c r="BC50" i="63"/>
  <c r="BH48" i="63"/>
  <c r="BF48" i="63"/>
  <c r="BG48" i="63"/>
  <c r="BI48" i="63"/>
  <c r="BH39" i="61"/>
  <c r="BG39" i="61"/>
  <c r="BF39" i="61"/>
  <c r="BI39" i="61"/>
  <c r="BD40" i="61"/>
  <c r="BC41" i="61"/>
  <c r="BC42" i="60"/>
  <c r="BD41" i="60"/>
  <c r="BI40" i="60"/>
  <c r="BH40" i="60"/>
  <c r="BG40" i="60"/>
  <c r="BF40" i="60"/>
  <c r="BC40" i="58"/>
  <c r="BD39" i="58"/>
  <c r="BI38" i="58"/>
  <c r="BF38" i="58"/>
  <c r="BH38" i="58"/>
  <c r="BG38" i="58"/>
  <c r="BI35" i="57"/>
  <c r="BH35" i="57"/>
  <c r="BF35" i="57"/>
  <c r="BG35" i="57"/>
  <c r="BD36" i="57"/>
  <c r="BC37" i="57"/>
  <c r="BG62" i="78" l="1"/>
  <c r="BF62" i="78"/>
  <c r="BI62" i="78"/>
  <c r="BH62" i="78"/>
  <c r="BF63" i="78"/>
  <c r="BI63" i="78"/>
  <c r="BH63" i="78"/>
  <c r="BG63" i="78"/>
  <c r="BG63" i="79"/>
  <c r="BF63" i="79"/>
  <c r="BI63" i="79"/>
  <c r="BH63" i="79"/>
  <c r="BH62" i="79"/>
  <c r="BG62" i="79"/>
  <c r="BF62" i="79"/>
  <c r="BI62" i="79"/>
  <c r="BD60" i="76"/>
  <c r="BC61" i="76"/>
  <c r="BI59" i="76"/>
  <c r="BH59" i="76"/>
  <c r="BG59" i="76"/>
  <c r="BF59" i="76"/>
  <c r="BH58" i="75"/>
  <c r="BG58" i="75"/>
  <c r="BF58" i="75"/>
  <c r="BI58" i="75"/>
  <c r="BD59" i="75"/>
  <c r="BC60" i="75"/>
  <c r="BC58" i="74"/>
  <c r="BD57" i="74"/>
  <c r="BI56" i="74"/>
  <c r="BH56" i="74"/>
  <c r="BG56" i="74"/>
  <c r="BF56" i="74"/>
  <c r="BC56" i="73"/>
  <c r="BD55" i="73"/>
  <c r="BF54" i="73"/>
  <c r="BI54" i="73"/>
  <c r="BH54" i="73"/>
  <c r="BG54" i="73"/>
  <c r="BG52" i="71"/>
  <c r="BF52" i="71"/>
  <c r="BI52" i="71"/>
  <c r="BH52" i="71"/>
  <c r="BC54" i="71"/>
  <c r="BD53" i="71"/>
  <c r="BH50" i="70"/>
  <c r="BG50" i="70"/>
  <c r="BF50" i="70"/>
  <c r="BI50" i="70"/>
  <c r="BD51" i="70"/>
  <c r="BC52" i="70"/>
  <c r="BD50" i="69"/>
  <c r="BC51" i="69"/>
  <c r="BH49" i="69"/>
  <c r="BF49" i="69"/>
  <c r="BG49" i="69"/>
  <c r="BI49" i="69"/>
  <c r="BC50" i="68"/>
  <c r="BD49" i="68"/>
  <c r="BF48" i="68"/>
  <c r="BH48" i="68"/>
  <c r="BI48" i="68"/>
  <c r="BG48" i="68"/>
  <c r="BC52" i="66"/>
  <c r="BD51" i="66"/>
  <c r="BI50" i="66"/>
  <c r="BG50" i="66"/>
  <c r="BH50" i="66"/>
  <c r="BF50" i="66"/>
  <c r="BH52" i="65"/>
  <c r="BI52" i="65"/>
  <c r="BG52" i="65"/>
  <c r="BF52" i="65"/>
  <c r="BC54" i="65"/>
  <c r="BD53" i="65"/>
  <c r="BG46" i="64"/>
  <c r="BI46" i="64"/>
  <c r="BH46" i="64"/>
  <c r="BF46" i="64"/>
  <c r="BD47" i="64"/>
  <c r="BC48" i="64"/>
  <c r="BD50" i="63"/>
  <c r="BC51" i="63"/>
  <c r="BI49" i="63"/>
  <c r="BG49" i="63"/>
  <c r="BH49" i="63"/>
  <c r="BF49" i="63"/>
  <c r="BC42" i="61"/>
  <c r="BD41" i="61"/>
  <c r="BI40" i="61"/>
  <c r="BG40" i="61"/>
  <c r="BH40" i="61"/>
  <c r="BF40" i="61"/>
  <c r="BF41" i="60"/>
  <c r="BG41" i="60"/>
  <c r="BH41" i="60"/>
  <c r="BI41" i="60"/>
  <c r="BC43" i="60"/>
  <c r="BD42" i="60"/>
  <c r="BF39" i="58"/>
  <c r="BH39" i="58"/>
  <c r="BG39" i="58"/>
  <c r="BI39" i="58"/>
  <c r="BC41" i="58"/>
  <c r="BD40" i="58"/>
  <c r="BF36" i="57"/>
  <c r="BI36" i="57"/>
  <c r="BH36" i="57"/>
  <c r="BG36" i="57"/>
  <c r="BC38" i="57"/>
  <c r="BD37" i="57"/>
  <c r="BC62" i="76" l="1"/>
  <c r="BD61" i="76"/>
  <c r="BF60" i="76"/>
  <c r="BI60" i="76"/>
  <c r="BH60" i="76"/>
  <c r="BG60" i="76"/>
  <c r="BD60" i="75"/>
  <c r="BC61" i="75"/>
  <c r="BI59" i="75"/>
  <c r="BH59" i="75"/>
  <c r="BG59" i="75"/>
  <c r="BF59" i="75"/>
  <c r="BG57" i="74"/>
  <c r="BF57" i="74"/>
  <c r="BI57" i="74"/>
  <c r="BH57" i="74"/>
  <c r="BD58" i="74"/>
  <c r="BC59" i="74"/>
  <c r="BG55" i="73"/>
  <c r="BF55" i="73"/>
  <c r="BI55" i="73"/>
  <c r="BH55" i="73"/>
  <c r="BD56" i="73"/>
  <c r="BC57" i="73"/>
  <c r="BH53" i="71"/>
  <c r="BG53" i="71"/>
  <c r="BF53" i="71"/>
  <c r="BI53" i="71"/>
  <c r="BD54" i="71"/>
  <c r="BC55" i="71"/>
  <c r="BD52" i="70"/>
  <c r="BC53" i="70"/>
  <c r="BI51" i="70"/>
  <c r="BH51" i="70"/>
  <c r="BG51" i="70"/>
  <c r="BF51" i="70"/>
  <c r="BD51" i="69"/>
  <c r="BC52" i="69"/>
  <c r="BI50" i="69"/>
  <c r="BG50" i="69"/>
  <c r="BF50" i="69"/>
  <c r="BH50" i="69"/>
  <c r="BG49" i="68"/>
  <c r="BI49" i="68"/>
  <c r="BF49" i="68"/>
  <c r="BH49" i="68"/>
  <c r="BD50" i="68"/>
  <c r="BC51" i="68"/>
  <c r="BC53" i="66"/>
  <c r="BD52" i="66"/>
  <c r="BF51" i="66"/>
  <c r="BH51" i="66"/>
  <c r="BG51" i="66"/>
  <c r="BI51" i="66"/>
  <c r="BH53" i="65"/>
  <c r="BI53" i="65"/>
  <c r="BG53" i="65"/>
  <c r="BF53" i="65"/>
  <c r="BD54" i="65"/>
  <c r="BC55" i="65"/>
  <c r="BD48" i="64"/>
  <c r="BC49" i="64"/>
  <c r="BH47" i="64"/>
  <c r="BG47" i="64"/>
  <c r="BI47" i="64"/>
  <c r="BF47" i="64"/>
  <c r="BC52" i="63"/>
  <c r="BD51" i="63"/>
  <c r="BF50" i="63"/>
  <c r="BH50" i="63"/>
  <c r="BI50" i="63"/>
  <c r="BG50" i="63"/>
  <c r="BF41" i="61"/>
  <c r="BG41" i="61"/>
  <c r="BI41" i="61"/>
  <c r="BH41" i="61"/>
  <c r="BC43" i="61"/>
  <c r="BD42" i="61"/>
  <c r="BH42" i="60"/>
  <c r="BG42" i="60"/>
  <c r="BI42" i="60"/>
  <c r="BF42" i="60"/>
  <c r="BD43" i="60"/>
  <c r="BC44" i="60"/>
  <c r="BG40" i="58"/>
  <c r="BI40" i="58"/>
  <c r="BH40" i="58"/>
  <c r="BF40" i="58"/>
  <c r="BC42" i="58"/>
  <c r="BD41" i="58"/>
  <c r="BG37" i="57"/>
  <c r="BF37" i="57"/>
  <c r="BI37" i="57"/>
  <c r="BH37" i="57"/>
  <c r="BC39" i="57"/>
  <c r="BD38" i="57"/>
  <c r="BG61" i="76" l="1"/>
  <c r="BF61" i="76"/>
  <c r="BI61" i="76"/>
  <c r="BH61" i="76"/>
  <c r="BC63" i="76"/>
  <c r="BD63" i="76" s="1"/>
  <c r="BD62" i="76"/>
  <c r="BC62" i="75"/>
  <c r="BD61" i="75"/>
  <c r="BF60" i="75"/>
  <c r="BI60" i="75"/>
  <c r="BH60" i="75"/>
  <c r="BG60" i="75"/>
  <c r="BD59" i="74"/>
  <c r="BC60" i="74"/>
  <c r="BI58" i="74"/>
  <c r="BH58" i="74"/>
  <c r="BG58" i="74"/>
  <c r="BF58" i="74"/>
  <c r="BC58" i="73"/>
  <c r="BD57" i="73"/>
  <c r="BI56" i="73"/>
  <c r="BH56" i="73"/>
  <c r="BG56" i="73"/>
  <c r="BF56" i="73"/>
  <c r="BI54" i="71"/>
  <c r="BH54" i="71"/>
  <c r="BG54" i="71"/>
  <c r="BF54" i="71"/>
  <c r="BC56" i="71"/>
  <c r="BD55" i="71"/>
  <c r="BC54" i="70"/>
  <c r="BD53" i="70"/>
  <c r="BF52" i="70"/>
  <c r="BI52" i="70"/>
  <c r="BG52" i="70"/>
  <c r="BH52" i="70"/>
  <c r="BC53" i="69"/>
  <c r="BD52" i="69"/>
  <c r="BF51" i="69"/>
  <c r="BH51" i="69"/>
  <c r="BG51" i="69"/>
  <c r="BI51" i="69"/>
  <c r="BD51" i="68"/>
  <c r="BC52" i="68"/>
  <c r="BH50" i="68"/>
  <c r="BF50" i="68"/>
  <c r="BI50" i="68"/>
  <c r="BG50" i="68"/>
  <c r="BC54" i="66"/>
  <c r="BD53" i="66"/>
  <c r="BG52" i="66"/>
  <c r="BI52" i="66"/>
  <c r="BH52" i="66"/>
  <c r="BF52" i="66"/>
  <c r="BC56" i="65"/>
  <c r="BD55" i="65"/>
  <c r="BI54" i="65"/>
  <c r="BH54" i="65"/>
  <c r="BF54" i="65"/>
  <c r="BG54" i="65"/>
  <c r="BD49" i="64"/>
  <c r="BC50" i="64"/>
  <c r="BI48" i="64"/>
  <c r="BG48" i="64"/>
  <c r="BH48" i="64"/>
  <c r="BF48" i="64"/>
  <c r="BG51" i="63"/>
  <c r="BI51" i="63"/>
  <c r="BF51" i="63"/>
  <c r="BH51" i="63"/>
  <c r="BD52" i="63"/>
  <c r="BC53" i="63"/>
  <c r="BG42" i="61"/>
  <c r="BI42" i="61"/>
  <c r="BF42" i="61"/>
  <c r="BH42" i="61"/>
  <c r="BD43" i="61"/>
  <c r="BC44" i="61"/>
  <c r="BC45" i="60"/>
  <c r="BD44" i="60"/>
  <c r="BI43" i="60"/>
  <c r="BH43" i="60"/>
  <c r="BG43" i="60"/>
  <c r="BF43" i="60"/>
  <c r="BH41" i="58"/>
  <c r="BG41" i="58"/>
  <c r="BF41" i="58"/>
  <c r="BI41" i="58"/>
  <c r="BD42" i="58"/>
  <c r="BC43" i="58"/>
  <c r="BD39" i="57"/>
  <c r="BC40" i="57"/>
  <c r="BH38" i="57"/>
  <c r="BG38" i="57"/>
  <c r="BF38" i="57"/>
  <c r="BI38" i="57"/>
  <c r="BI62" i="76" l="1"/>
  <c r="BH62" i="76"/>
  <c r="BG62" i="76"/>
  <c r="BF62" i="76"/>
  <c r="BH63" i="76"/>
  <c r="BG63" i="76"/>
  <c r="BI63" i="76"/>
  <c r="BF63" i="76"/>
  <c r="BG61" i="75"/>
  <c r="BF61" i="75"/>
  <c r="BI61" i="75"/>
  <c r="BH61" i="75"/>
  <c r="BC63" i="75"/>
  <c r="BD63" i="75" s="1"/>
  <c r="BD62" i="75"/>
  <c r="BC61" i="74"/>
  <c r="BD60" i="74"/>
  <c r="BF59" i="74"/>
  <c r="BI59" i="74"/>
  <c r="BH59" i="74"/>
  <c r="BG59" i="74"/>
  <c r="BG57" i="73"/>
  <c r="BF57" i="73"/>
  <c r="BI57" i="73"/>
  <c r="BH57" i="73"/>
  <c r="BD58" i="73"/>
  <c r="BC59" i="73"/>
  <c r="BF55" i="71"/>
  <c r="BI55" i="71"/>
  <c r="BH55" i="71"/>
  <c r="BG55" i="71"/>
  <c r="BC57" i="71"/>
  <c r="BD56" i="71"/>
  <c r="BG53" i="70"/>
  <c r="BF53" i="70"/>
  <c r="BI53" i="70"/>
  <c r="BH53" i="70"/>
  <c r="BC55" i="70"/>
  <c r="BD54" i="70"/>
  <c r="BG52" i="69"/>
  <c r="BI52" i="69"/>
  <c r="BF52" i="69"/>
  <c r="BH52" i="69"/>
  <c r="BD53" i="69"/>
  <c r="BC54" i="69"/>
  <c r="BD52" i="68"/>
  <c r="BC53" i="68"/>
  <c r="BI51" i="68"/>
  <c r="BG51" i="68"/>
  <c r="BF51" i="68"/>
  <c r="BH51" i="68"/>
  <c r="BD54" i="66"/>
  <c r="BC55" i="66"/>
  <c r="BH53" i="66"/>
  <c r="BF53" i="66"/>
  <c r="BG53" i="66"/>
  <c r="BI53" i="66"/>
  <c r="BF55" i="65"/>
  <c r="BI55" i="65"/>
  <c r="BG55" i="65"/>
  <c r="BH55" i="65"/>
  <c r="BD56" i="65"/>
  <c r="BC57" i="65"/>
  <c r="BC51" i="64"/>
  <c r="BD50" i="64"/>
  <c r="BF49" i="64"/>
  <c r="BI49" i="64"/>
  <c r="BH49" i="64"/>
  <c r="BG49" i="64"/>
  <c r="BH52" i="63"/>
  <c r="BF52" i="63"/>
  <c r="BG52" i="63"/>
  <c r="BI52" i="63"/>
  <c r="BD53" i="63"/>
  <c r="BC54" i="63"/>
  <c r="BD44" i="61"/>
  <c r="BC45" i="61"/>
  <c r="BH43" i="61"/>
  <c r="BG43" i="61"/>
  <c r="BF43" i="61"/>
  <c r="BI43" i="61"/>
  <c r="BF44" i="60"/>
  <c r="BI44" i="60"/>
  <c r="BH44" i="60"/>
  <c r="BG44" i="60"/>
  <c r="BD45" i="60"/>
  <c r="BC46" i="60"/>
  <c r="BD43" i="58"/>
  <c r="BC44" i="58"/>
  <c r="BI42" i="58"/>
  <c r="BH42" i="58"/>
  <c r="BG42" i="58"/>
  <c r="BF42" i="58"/>
  <c r="BI39" i="57"/>
  <c r="BH39" i="57"/>
  <c r="BG39" i="57"/>
  <c r="BF39" i="57"/>
  <c r="BC41" i="57"/>
  <c r="BD40" i="57"/>
  <c r="BI62" i="75" l="1"/>
  <c r="BH62" i="75"/>
  <c r="BG62" i="75"/>
  <c r="BF62" i="75"/>
  <c r="BH63" i="75"/>
  <c r="BG63" i="75"/>
  <c r="BF63" i="75"/>
  <c r="BI63" i="75"/>
  <c r="BG60" i="74"/>
  <c r="BF60" i="74"/>
  <c r="BI60" i="74"/>
  <c r="BH60" i="74"/>
  <c r="BC62" i="74"/>
  <c r="BD61" i="74"/>
  <c r="BD59" i="73"/>
  <c r="BC60" i="73"/>
  <c r="BI58" i="73"/>
  <c r="BH58" i="73"/>
  <c r="BG58" i="73"/>
  <c r="BF58" i="73"/>
  <c r="BH56" i="71"/>
  <c r="BG56" i="71"/>
  <c r="BF56" i="71"/>
  <c r="BI56" i="71"/>
  <c r="BC58" i="71"/>
  <c r="BD57" i="71"/>
  <c r="BH54" i="70"/>
  <c r="BG54" i="70"/>
  <c r="BF54" i="70"/>
  <c r="BI54" i="70"/>
  <c r="BD55" i="70"/>
  <c r="BC56" i="70"/>
  <c r="BD54" i="69"/>
  <c r="BC55" i="69"/>
  <c r="BH53" i="69"/>
  <c r="BF53" i="69"/>
  <c r="BG53" i="69"/>
  <c r="BI53" i="69"/>
  <c r="BC54" i="68"/>
  <c r="BD53" i="68"/>
  <c r="BF52" i="68"/>
  <c r="BH52" i="68"/>
  <c r="BI52" i="68"/>
  <c r="BG52" i="68"/>
  <c r="BC56" i="66"/>
  <c r="BD55" i="66"/>
  <c r="BI54" i="66"/>
  <c r="BG54" i="66"/>
  <c r="BH54" i="66"/>
  <c r="BF54" i="66"/>
  <c r="BC58" i="65"/>
  <c r="BD57" i="65"/>
  <c r="BH56" i="65"/>
  <c r="BG56" i="65"/>
  <c r="BI56" i="65"/>
  <c r="BF56" i="65"/>
  <c r="BG50" i="64"/>
  <c r="BF50" i="64"/>
  <c r="BH50" i="64"/>
  <c r="BI50" i="64"/>
  <c r="BC52" i="64"/>
  <c r="BD51" i="64"/>
  <c r="BI53" i="63"/>
  <c r="BG53" i="63"/>
  <c r="BF53" i="63"/>
  <c r="BH53" i="63"/>
  <c r="BD54" i="63"/>
  <c r="BC55" i="63"/>
  <c r="BC46" i="61"/>
  <c r="BD45" i="61"/>
  <c r="BI44" i="61"/>
  <c r="BF44" i="61"/>
  <c r="BG44" i="61"/>
  <c r="BH44" i="61"/>
  <c r="BC47" i="60"/>
  <c r="BD46" i="60"/>
  <c r="BF45" i="60"/>
  <c r="BI45" i="60"/>
  <c r="BG45" i="60"/>
  <c r="BH45" i="60"/>
  <c r="BC45" i="58"/>
  <c r="BD44" i="58"/>
  <c r="BF43" i="58"/>
  <c r="BI43" i="58"/>
  <c r="BH43" i="58"/>
  <c r="BG43" i="58"/>
  <c r="BC42" i="57"/>
  <c r="BD41" i="57"/>
  <c r="BF40" i="57"/>
  <c r="BG40" i="57"/>
  <c r="BI40" i="57"/>
  <c r="BH40" i="57"/>
  <c r="BH61" i="74" l="1"/>
  <c r="BG61" i="74"/>
  <c r="BF61" i="74"/>
  <c r="BI61" i="74"/>
  <c r="BC63" i="74"/>
  <c r="BD63" i="74" s="1"/>
  <c r="BD62" i="74"/>
  <c r="BC61" i="73"/>
  <c r="BD60" i="73"/>
  <c r="BF59" i="73"/>
  <c r="BI59" i="73"/>
  <c r="BH59" i="73"/>
  <c r="BG59" i="73"/>
  <c r="BF57" i="71"/>
  <c r="BI57" i="71"/>
  <c r="BH57" i="71"/>
  <c r="BG57" i="71"/>
  <c r="BC59" i="71"/>
  <c r="BD58" i="71"/>
  <c r="BC57" i="70"/>
  <c r="BD56" i="70"/>
  <c r="BI55" i="70"/>
  <c r="BH55" i="70"/>
  <c r="BF55" i="70"/>
  <c r="BG55" i="70"/>
  <c r="BC56" i="69"/>
  <c r="BD55" i="69"/>
  <c r="BI54" i="69"/>
  <c r="BG54" i="69"/>
  <c r="BH54" i="69"/>
  <c r="BF54" i="69"/>
  <c r="BG53" i="68"/>
  <c r="BI53" i="68"/>
  <c r="BF53" i="68"/>
  <c r="BH53" i="68"/>
  <c r="BD54" i="68"/>
  <c r="BC55" i="68"/>
  <c r="BF55" i="66"/>
  <c r="BH55" i="66"/>
  <c r="BG55" i="66"/>
  <c r="BI55" i="66"/>
  <c r="BC57" i="66"/>
  <c r="BD56" i="66"/>
  <c r="BF57" i="65"/>
  <c r="BI57" i="65"/>
  <c r="BG57" i="65"/>
  <c r="BH57" i="65"/>
  <c r="BC59" i="65"/>
  <c r="BD58" i="65"/>
  <c r="BH51" i="64"/>
  <c r="BG51" i="64"/>
  <c r="BI51" i="64"/>
  <c r="BF51" i="64"/>
  <c r="BD52" i="64"/>
  <c r="BC53" i="64"/>
  <c r="BF54" i="63"/>
  <c r="BH54" i="63"/>
  <c r="BI54" i="63"/>
  <c r="BG54" i="63"/>
  <c r="BD55" i="63"/>
  <c r="BC56" i="63"/>
  <c r="BF45" i="61"/>
  <c r="BG45" i="61"/>
  <c r="BH45" i="61"/>
  <c r="BI45" i="61"/>
  <c r="BC47" i="61"/>
  <c r="BD46" i="61"/>
  <c r="BG46" i="60"/>
  <c r="BF46" i="60"/>
  <c r="BI46" i="60"/>
  <c r="BH46" i="60"/>
  <c r="BC48" i="60"/>
  <c r="BD47" i="60"/>
  <c r="BG44" i="58"/>
  <c r="BF44" i="58"/>
  <c r="BI44" i="58"/>
  <c r="BH44" i="58"/>
  <c r="BC46" i="58"/>
  <c r="BD45" i="58"/>
  <c r="BD42" i="57"/>
  <c r="BC43" i="57"/>
  <c r="BG41" i="57"/>
  <c r="BI41" i="57"/>
  <c r="BH41" i="57"/>
  <c r="BF41" i="57"/>
  <c r="BF62" i="74" l="1"/>
  <c r="BI62" i="74"/>
  <c r="BH62" i="74"/>
  <c r="BG62" i="74"/>
  <c r="BI63" i="74"/>
  <c r="BH63" i="74"/>
  <c r="BG63" i="74"/>
  <c r="BF63" i="74"/>
  <c r="BG60" i="73"/>
  <c r="BF60" i="73"/>
  <c r="BI60" i="73"/>
  <c r="BH60" i="73"/>
  <c r="BC62" i="73"/>
  <c r="BD61" i="73"/>
  <c r="BH58" i="71"/>
  <c r="BG58" i="71"/>
  <c r="BF58" i="71"/>
  <c r="BI58" i="71"/>
  <c r="BD59" i="71"/>
  <c r="BC60" i="71"/>
  <c r="BG56" i="70"/>
  <c r="BF56" i="70"/>
  <c r="BH56" i="70"/>
  <c r="BI56" i="70"/>
  <c r="BD57" i="70"/>
  <c r="BC58" i="70"/>
  <c r="BF55" i="69"/>
  <c r="BH55" i="69"/>
  <c r="BI55" i="69"/>
  <c r="BG55" i="69"/>
  <c r="BC57" i="69"/>
  <c r="BD56" i="69"/>
  <c r="BD55" i="68"/>
  <c r="BC56" i="68"/>
  <c r="BH54" i="68"/>
  <c r="BF54" i="68"/>
  <c r="BI54" i="68"/>
  <c r="BG54" i="68"/>
  <c r="BH56" i="66"/>
  <c r="BF56" i="66"/>
  <c r="BG56" i="66"/>
  <c r="BI56" i="66"/>
  <c r="BC58" i="66"/>
  <c r="BD57" i="66"/>
  <c r="BH58" i="65"/>
  <c r="BG58" i="65"/>
  <c r="BI58" i="65"/>
  <c r="BF58" i="65"/>
  <c r="BD59" i="65"/>
  <c r="BC60" i="65"/>
  <c r="BI52" i="64"/>
  <c r="BG52" i="64"/>
  <c r="BF52" i="64"/>
  <c r="BH52" i="64"/>
  <c r="BC54" i="64"/>
  <c r="BD53" i="64"/>
  <c r="BG55" i="63"/>
  <c r="BI55" i="63"/>
  <c r="BF55" i="63"/>
  <c r="BH55" i="63"/>
  <c r="BD56" i="63"/>
  <c r="BC57" i="63"/>
  <c r="BG46" i="61"/>
  <c r="BH46" i="61"/>
  <c r="BI46" i="61"/>
  <c r="BF46" i="61"/>
  <c r="BD47" i="61"/>
  <c r="BC48" i="61"/>
  <c r="BH47" i="60"/>
  <c r="BG47" i="60"/>
  <c r="BF47" i="60"/>
  <c r="BI47" i="60"/>
  <c r="BD48" i="60"/>
  <c r="BC49" i="60"/>
  <c r="BG45" i="58"/>
  <c r="BI45" i="58"/>
  <c r="BH45" i="58"/>
  <c r="BF45" i="58"/>
  <c r="BD46" i="58"/>
  <c r="BC47" i="58"/>
  <c r="BD43" i="57"/>
  <c r="BC44" i="57"/>
  <c r="BH42" i="57"/>
  <c r="BI42" i="57"/>
  <c r="BG42" i="57"/>
  <c r="BF42" i="57"/>
  <c r="BH61" i="73" l="1"/>
  <c r="BG61" i="73"/>
  <c r="BI61" i="73"/>
  <c r="BF61" i="73"/>
  <c r="BC63" i="73"/>
  <c r="BD63" i="73" s="1"/>
  <c r="BD62" i="73"/>
  <c r="BD60" i="71"/>
  <c r="BC61" i="71"/>
  <c r="BI59" i="71"/>
  <c r="BH59" i="71"/>
  <c r="BG59" i="71"/>
  <c r="BF59" i="71"/>
  <c r="BC59" i="70"/>
  <c r="BD58" i="70"/>
  <c r="BI57" i="70"/>
  <c r="BH57" i="70"/>
  <c r="BG57" i="70"/>
  <c r="BF57" i="70"/>
  <c r="BH56" i="69"/>
  <c r="BF56" i="69"/>
  <c r="BI56" i="69"/>
  <c r="BG56" i="69"/>
  <c r="BC58" i="69"/>
  <c r="BD57" i="69"/>
  <c r="BD56" i="68"/>
  <c r="BC57" i="68"/>
  <c r="BI55" i="68"/>
  <c r="BG55" i="68"/>
  <c r="BF55" i="68"/>
  <c r="BH55" i="68"/>
  <c r="BF57" i="66"/>
  <c r="BH57" i="66"/>
  <c r="BG57" i="66"/>
  <c r="BI57" i="66"/>
  <c r="BC59" i="66"/>
  <c r="BD58" i="66"/>
  <c r="BD60" i="65"/>
  <c r="BC61" i="65"/>
  <c r="BI59" i="65"/>
  <c r="BH59" i="65"/>
  <c r="BF59" i="65"/>
  <c r="BG59" i="65"/>
  <c r="BC55" i="64"/>
  <c r="BD54" i="64"/>
  <c r="BF53" i="64"/>
  <c r="BG53" i="64"/>
  <c r="BH53" i="64"/>
  <c r="BI53" i="64"/>
  <c r="BI56" i="63"/>
  <c r="BG56" i="63"/>
  <c r="BH56" i="63"/>
  <c r="BF56" i="63"/>
  <c r="BD57" i="63"/>
  <c r="BC58" i="63"/>
  <c r="BD48" i="61"/>
  <c r="BC49" i="61"/>
  <c r="BH47" i="61"/>
  <c r="BI47" i="61"/>
  <c r="BF47" i="61"/>
  <c r="BG47" i="61"/>
  <c r="BD49" i="60"/>
  <c r="BC50" i="60"/>
  <c r="BI48" i="60"/>
  <c r="BH48" i="60"/>
  <c r="BG48" i="60"/>
  <c r="BF48" i="60"/>
  <c r="BD47" i="58"/>
  <c r="BC48" i="58"/>
  <c r="BI46" i="58"/>
  <c r="BH46" i="58"/>
  <c r="BG46" i="58"/>
  <c r="BF46" i="58"/>
  <c r="BC45" i="57"/>
  <c r="BD44" i="57"/>
  <c r="BI43" i="57"/>
  <c r="BG43" i="57"/>
  <c r="BF43" i="57"/>
  <c r="BH43" i="57"/>
  <c r="BF62" i="73" l="1"/>
  <c r="BI62" i="73"/>
  <c r="BH62" i="73"/>
  <c r="BG62" i="73"/>
  <c r="BI63" i="73"/>
  <c r="BH63" i="73"/>
  <c r="BF63" i="73"/>
  <c r="BG63" i="73"/>
  <c r="BC62" i="71"/>
  <c r="BD61" i="71"/>
  <c r="BF60" i="71"/>
  <c r="BI60" i="71"/>
  <c r="BH60" i="71"/>
  <c r="BG60" i="71"/>
  <c r="BG58" i="70"/>
  <c r="BF58" i="70"/>
  <c r="BI58" i="70"/>
  <c r="BH58" i="70"/>
  <c r="BC60" i="70"/>
  <c r="BD59" i="70"/>
  <c r="BF57" i="69"/>
  <c r="BH57" i="69"/>
  <c r="BI57" i="69"/>
  <c r="BG57" i="69"/>
  <c r="BC59" i="69"/>
  <c r="BD58" i="69"/>
  <c r="BD57" i="68"/>
  <c r="BC58" i="68"/>
  <c r="BG56" i="68"/>
  <c r="BI56" i="68"/>
  <c r="BH56" i="68"/>
  <c r="BF56" i="68"/>
  <c r="BD59" i="66"/>
  <c r="BC60" i="66"/>
  <c r="BH58" i="66"/>
  <c r="BF58" i="66"/>
  <c r="BG58" i="66"/>
  <c r="BI58" i="66"/>
  <c r="BC62" i="65"/>
  <c r="BD61" i="65"/>
  <c r="BF60" i="65"/>
  <c r="BI60" i="65"/>
  <c r="BG60" i="65"/>
  <c r="BH60" i="65"/>
  <c r="BD55" i="64"/>
  <c r="BC56" i="64"/>
  <c r="BG54" i="64"/>
  <c r="BI54" i="64"/>
  <c r="BH54" i="64"/>
  <c r="BF54" i="64"/>
  <c r="BG57" i="63"/>
  <c r="BI57" i="63"/>
  <c r="BF57" i="63"/>
  <c r="BH57" i="63"/>
  <c r="BD58" i="63"/>
  <c r="BC59" i="63"/>
  <c r="BC50" i="61"/>
  <c r="BD49" i="61"/>
  <c r="BI48" i="61"/>
  <c r="BF48" i="61"/>
  <c r="BH48" i="61"/>
  <c r="BG48" i="61"/>
  <c r="BC51" i="60"/>
  <c r="BD50" i="60"/>
  <c r="BF49" i="60"/>
  <c r="BI49" i="60"/>
  <c r="BG49" i="60"/>
  <c r="BH49" i="60"/>
  <c r="BC49" i="58"/>
  <c r="BD48" i="58"/>
  <c r="BF47" i="58"/>
  <c r="BI47" i="58"/>
  <c r="BH47" i="58"/>
  <c r="BG47" i="58"/>
  <c r="BF44" i="57"/>
  <c r="BI44" i="57"/>
  <c r="BH44" i="57"/>
  <c r="BG44" i="57"/>
  <c r="BD45" i="57"/>
  <c r="BC46" i="57"/>
  <c r="BG61" i="71" l="1"/>
  <c r="BF61" i="71"/>
  <c r="BI61" i="71"/>
  <c r="BH61" i="71"/>
  <c r="BC63" i="71"/>
  <c r="BD63" i="71" s="1"/>
  <c r="BD62" i="71"/>
  <c r="BH59" i="70"/>
  <c r="BG59" i="70"/>
  <c r="BF59" i="70"/>
  <c r="BI59" i="70"/>
  <c r="BD60" i="70"/>
  <c r="BC61" i="70"/>
  <c r="BH58" i="69"/>
  <c r="BF58" i="69"/>
  <c r="BI58" i="69"/>
  <c r="BG58" i="69"/>
  <c r="BD59" i="69"/>
  <c r="BC60" i="69"/>
  <c r="BC59" i="68"/>
  <c r="BD58" i="68"/>
  <c r="BI57" i="68"/>
  <c r="BG57" i="68"/>
  <c r="BF57" i="68"/>
  <c r="BH57" i="68"/>
  <c r="BC61" i="66"/>
  <c r="BD60" i="66"/>
  <c r="BI59" i="66"/>
  <c r="BG59" i="66"/>
  <c r="BH59" i="66"/>
  <c r="BF59" i="66"/>
  <c r="BG61" i="65"/>
  <c r="BF61" i="65"/>
  <c r="BH61" i="65"/>
  <c r="BI61" i="65"/>
  <c r="BC63" i="65"/>
  <c r="BD63" i="65" s="1"/>
  <c r="BD62" i="65"/>
  <c r="BH55" i="64"/>
  <c r="BG55" i="64"/>
  <c r="BI55" i="64"/>
  <c r="BF55" i="64"/>
  <c r="BC57" i="64"/>
  <c r="BD56" i="64"/>
  <c r="BI58" i="63"/>
  <c r="BG58" i="63"/>
  <c r="BH58" i="63"/>
  <c r="BF58" i="63"/>
  <c r="BC60" i="63"/>
  <c r="BD59" i="63"/>
  <c r="BF49" i="61"/>
  <c r="BG49" i="61"/>
  <c r="BH49" i="61"/>
  <c r="BI49" i="61"/>
  <c r="BC51" i="61"/>
  <c r="BD50" i="61"/>
  <c r="BG50" i="60"/>
  <c r="BF50" i="60"/>
  <c r="BI50" i="60"/>
  <c r="BH50" i="60"/>
  <c r="BC52" i="60"/>
  <c r="BD51" i="60"/>
  <c r="BG48" i="58"/>
  <c r="BF48" i="58"/>
  <c r="BI48" i="58"/>
  <c r="BH48" i="58"/>
  <c r="BC50" i="58"/>
  <c r="BD49" i="58"/>
  <c r="BH45" i="57"/>
  <c r="BG45" i="57"/>
  <c r="BF45" i="57"/>
  <c r="BI45" i="57"/>
  <c r="BD46" i="57"/>
  <c r="BC47" i="57"/>
  <c r="BI62" i="71" l="1"/>
  <c r="BH62" i="71"/>
  <c r="BG62" i="71"/>
  <c r="BF62" i="71"/>
  <c r="BH63" i="71"/>
  <c r="BG63" i="71"/>
  <c r="BF63" i="71"/>
  <c r="BI63" i="71"/>
  <c r="BI60" i="70"/>
  <c r="BH60" i="70"/>
  <c r="BF60" i="70"/>
  <c r="BG60" i="70"/>
  <c r="BC62" i="70"/>
  <c r="BD61" i="70"/>
  <c r="BD60" i="69"/>
  <c r="BC61" i="69"/>
  <c r="BI59" i="69"/>
  <c r="BG59" i="69"/>
  <c r="BF59" i="69"/>
  <c r="BH59" i="69"/>
  <c r="BG58" i="68"/>
  <c r="BI58" i="68"/>
  <c r="BH58" i="68"/>
  <c r="BF58" i="68"/>
  <c r="BC60" i="68"/>
  <c r="BD59" i="68"/>
  <c r="BF60" i="66"/>
  <c r="BH60" i="66"/>
  <c r="BG60" i="66"/>
  <c r="BI60" i="66"/>
  <c r="BC62" i="66"/>
  <c r="BD61" i="66"/>
  <c r="BH62" i="65"/>
  <c r="BG62" i="65"/>
  <c r="BI62" i="65"/>
  <c r="BF62" i="65"/>
  <c r="BG63" i="65"/>
  <c r="BF63" i="65"/>
  <c r="BH63" i="65"/>
  <c r="BI63" i="65"/>
  <c r="BC58" i="64"/>
  <c r="BD57" i="64"/>
  <c r="BF56" i="64"/>
  <c r="BG56" i="64"/>
  <c r="BH56" i="64"/>
  <c r="BI56" i="64"/>
  <c r="BC61" i="63"/>
  <c r="BD60" i="63"/>
  <c r="BF59" i="63"/>
  <c r="BH59" i="63"/>
  <c r="BG59" i="63"/>
  <c r="BI59" i="63"/>
  <c r="BG50" i="61"/>
  <c r="BH50" i="61"/>
  <c r="BI50" i="61"/>
  <c r="BF50" i="61"/>
  <c r="BD51" i="61"/>
  <c r="BC52" i="61"/>
  <c r="BD52" i="60"/>
  <c r="BC53" i="60"/>
  <c r="BH51" i="60"/>
  <c r="BG51" i="60"/>
  <c r="BF51" i="60"/>
  <c r="BI51" i="60"/>
  <c r="BH49" i="58"/>
  <c r="BG49" i="58"/>
  <c r="BI49" i="58"/>
  <c r="BF49" i="58"/>
  <c r="BD50" i="58"/>
  <c r="BC51" i="58"/>
  <c r="BI46" i="57"/>
  <c r="BG46" i="57"/>
  <c r="BH46" i="57"/>
  <c r="BF46" i="57"/>
  <c r="BD47" i="57"/>
  <c r="BC48" i="57"/>
  <c r="BF61" i="70" l="1"/>
  <c r="BI61" i="70"/>
  <c r="BH61" i="70"/>
  <c r="BG61" i="70"/>
  <c r="BC63" i="70"/>
  <c r="BD63" i="70" s="1"/>
  <c r="BD62" i="70"/>
  <c r="BD61" i="69"/>
  <c r="BC62" i="69"/>
  <c r="BF60" i="69"/>
  <c r="BH60" i="69"/>
  <c r="BI60" i="69"/>
  <c r="BG60" i="69"/>
  <c r="BH59" i="68"/>
  <c r="BF59" i="68"/>
  <c r="BG59" i="68"/>
  <c r="BI59" i="68"/>
  <c r="BD60" i="68"/>
  <c r="BC61" i="68"/>
  <c r="BG61" i="66"/>
  <c r="BI61" i="66"/>
  <c r="BH61" i="66"/>
  <c r="BF61" i="66"/>
  <c r="BC63" i="66"/>
  <c r="BD63" i="66" s="1"/>
  <c r="BD62" i="66"/>
  <c r="BC59" i="64"/>
  <c r="BD58" i="64"/>
  <c r="BH57" i="64"/>
  <c r="BG57" i="64"/>
  <c r="BF57" i="64"/>
  <c r="BI57" i="64"/>
  <c r="BG60" i="63"/>
  <c r="BI60" i="63"/>
  <c r="BH60" i="63"/>
  <c r="BF60" i="63"/>
  <c r="BC62" i="63"/>
  <c r="BD61" i="63"/>
  <c r="BD52" i="61"/>
  <c r="BC53" i="61"/>
  <c r="BH51" i="61"/>
  <c r="BI51" i="61"/>
  <c r="BF51" i="61"/>
  <c r="BG51" i="61"/>
  <c r="BD53" i="60"/>
  <c r="BC54" i="60"/>
  <c r="BI52" i="60"/>
  <c r="BH52" i="60"/>
  <c r="BG52" i="60"/>
  <c r="BF52" i="60"/>
  <c r="BD51" i="58"/>
  <c r="BC52" i="58"/>
  <c r="BI50" i="58"/>
  <c r="BH50" i="58"/>
  <c r="BG50" i="58"/>
  <c r="BF50" i="58"/>
  <c r="BF47" i="57"/>
  <c r="BI47" i="57"/>
  <c r="BG47" i="57"/>
  <c r="BH47" i="57"/>
  <c r="BC49" i="57"/>
  <c r="BD48" i="57"/>
  <c r="BH62" i="70" l="1"/>
  <c r="BG62" i="70"/>
  <c r="BI62" i="70"/>
  <c r="BF62" i="70"/>
  <c r="BG63" i="70"/>
  <c r="BF63" i="70"/>
  <c r="BI63" i="70"/>
  <c r="BH63" i="70"/>
  <c r="BC63" i="69"/>
  <c r="BD63" i="69" s="1"/>
  <c r="BD62" i="69"/>
  <c r="BG61" i="69"/>
  <c r="BI61" i="69"/>
  <c r="BF61" i="69"/>
  <c r="BH61" i="69"/>
  <c r="BC62" i="68"/>
  <c r="BD61" i="68"/>
  <c r="BI60" i="68"/>
  <c r="BG60" i="68"/>
  <c r="BH60" i="68"/>
  <c r="BF60" i="68"/>
  <c r="BG63" i="66"/>
  <c r="BI63" i="66"/>
  <c r="BH63" i="66"/>
  <c r="BF63" i="66"/>
  <c r="BH62" i="66"/>
  <c r="BF62" i="66"/>
  <c r="BI62" i="66"/>
  <c r="BG62" i="66"/>
  <c r="BC60" i="64"/>
  <c r="BD59" i="64"/>
  <c r="BF58" i="64"/>
  <c r="BI58" i="64"/>
  <c r="BG58" i="64"/>
  <c r="BH58" i="64"/>
  <c r="BC63" i="63"/>
  <c r="BD63" i="63" s="1"/>
  <c r="BD62" i="63"/>
  <c r="BH61" i="63"/>
  <c r="BF61" i="63"/>
  <c r="BG61" i="63"/>
  <c r="BI61" i="63"/>
  <c r="BC54" i="61"/>
  <c r="BD53" i="61"/>
  <c r="BI52" i="61"/>
  <c r="BF52" i="61"/>
  <c r="BH52" i="61"/>
  <c r="BG52" i="61"/>
  <c r="BF53" i="60"/>
  <c r="BI53" i="60"/>
  <c r="BG53" i="60"/>
  <c r="BH53" i="60"/>
  <c r="BC55" i="60"/>
  <c r="BD54" i="60"/>
  <c r="BC53" i="58"/>
  <c r="BD52" i="58"/>
  <c r="BF51" i="58"/>
  <c r="BI51" i="58"/>
  <c r="BG51" i="58"/>
  <c r="BH51" i="58"/>
  <c r="BC50" i="57"/>
  <c r="BD49" i="57"/>
  <c r="BG48" i="57"/>
  <c r="BH48" i="57"/>
  <c r="BF48" i="57"/>
  <c r="BI48" i="57"/>
  <c r="BI62" i="69" l="1"/>
  <c r="BG62" i="69"/>
  <c r="BH62" i="69"/>
  <c r="BF62" i="69"/>
  <c r="BH63" i="69"/>
  <c r="BF63" i="69"/>
  <c r="BG63" i="69"/>
  <c r="BI63" i="69"/>
  <c r="BF61" i="68"/>
  <c r="BH61" i="68"/>
  <c r="BG61" i="68"/>
  <c r="BI61" i="68"/>
  <c r="BD62" i="68"/>
  <c r="BC63" i="68"/>
  <c r="BD63" i="68" s="1"/>
  <c r="BD60" i="64"/>
  <c r="BC61" i="64"/>
  <c r="BG59" i="64"/>
  <c r="BI59" i="64"/>
  <c r="BH59" i="64"/>
  <c r="BF59" i="64"/>
  <c r="BI62" i="63"/>
  <c r="BG62" i="63"/>
  <c r="BH62" i="63"/>
  <c r="BF62" i="63"/>
  <c r="BH63" i="63"/>
  <c r="BF63" i="63"/>
  <c r="BG63" i="63"/>
  <c r="BI63" i="63"/>
  <c r="BF53" i="61"/>
  <c r="BG53" i="61"/>
  <c r="BH53" i="61"/>
  <c r="BI53" i="61"/>
  <c r="BC55" i="61"/>
  <c r="BD54" i="61"/>
  <c r="BG54" i="60"/>
  <c r="BF54" i="60"/>
  <c r="BI54" i="60"/>
  <c r="BH54" i="60"/>
  <c r="BC56" i="60"/>
  <c r="BD55" i="60"/>
  <c r="BG52" i="58"/>
  <c r="BF52" i="58"/>
  <c r="BI52" i="58"/>
  <c r="BH52" i="58"/>
  <c r="BC54" i="58"/>
  <c r="BD53" i="58"/>
  <c r="BH49" i="57"/>
  <c r="BI49" i="57"/>
  <c r="BG49" i="57"/>
  <c r="BF49" i="57"/>
  <c r="BD50" i="57"/>
  <c r="BC51" i="57"/>
  <c r="BG63" i="68" l="1"/>
  <c r="BI63" i="68"/>
  <c r="BF63" i="68"/>
  <c r="BH63" i="68"/>
  <c r="BH62" i="68"/>
  <c r="BF62" i="68"/>
  <c r="BG62" i="68"/>
  <c r="BI62" i="68"/>
  <c r="BH60" i="64"/>
  <c r="BF60" i="64"/>
  <c r="BG60" i="64"/>
  <c r="BI60" i="64"/>
  <c r="BD61" i="64"/>
  <c r="BC62" i="64"/>
  <c r="BG54" i="61"/>
  <c r="BH54" i="61"/>
  <c r="BI54" i="61"/>
  <c r="BF54" i="61"/>
  <c r="BD55" i="61"/>
  <c r="BC56" i="61"/>
  <c r="BD56" i="60"/>
  <c r="BC57" i="60"/>
  <c r="BH55" i="60"/>
  <c r="BG55" i="60"/>
  <c r="BF55" i="60"/>
  <c r="BI55" i="60"/>
  <c r="BH53" i="58"/>
  <c r="BG53" i="58"/>
  <c r="BI53" i="58"/>
  <c r="BF53" i="58"/>
  <c r="BD54" i="58"/>
  <c r="BC55" i="58"/>
  <c r="BD51" i="57"/>
  <c r="BC52" i="57"/>
  <c r="BI50" i="57"/>
  <c r="BH50" i="57"/>
  <c r="BF50" i="57"/>
  <c r="BG50" i="57"/>
  <c r="BI61" i="64" l="1"/>
  <c r="BG61" i="64"/>
  <c r="BH61" i="64"/>
  <c r="BF61" i="64"/>
  <c r="BD62" i="64"/>
  <c r="BC63" i="64"/>
  <c r="BD63" i="64" s="1"/>
  <c r="BD56" i="61"/>
  <c r="BC57" i="61"/>
  <c r="BH55" i="61"/>
  <c r="BI55" i="61"/>
  <c r="BF55" i="61"/>
  <c r="BG55" i="61"/>
  <c r="BD57" i="60"/>
  <c r="BC58" i="60"/>
  <c r="BI56" i="60"/>
  <c r="BH56" i="60"/>
  <c r="BG56" i="60"/>
  <c r="BF56" i="60"/>
  <c r="BD55" i="58"/>
  <c r="BC56" i="58"/>
  <c r="BI54" i="58"/>
  <c r="BH54" i="58"/>
  <c r="BG54" i="58"/>
  <c r="BF54" i="58"/>
  <c r="BC53" i="57"/>
  <c r="BD52" i="57"/>
  <c r="BF51" i="57"/>
  <c r="BI51" i="57"/>
  <c r="BH51" i="57"/>
  <c r="BG51" i="57"/>
  <c r="BI63" i="64" l="1"/>
  <c r="BF63" i="64"/>
  <c r="BG63" i="64"/>
  <c r="BH63" i="64"/>
  <c r="BF62" i="64"/>
  <c r="BH62" i="64"/>
  <c r="BG62" i="64"/>
  <c r="BI62" i="64"/>
  <c r="BC58" i="61"/>
  <c r="BD57" i="61"/>
  <c r="BI56" i="61"/>
  <c r="BF56" i="61"/>
  <c r="BH56" i="61"/>
  <c r="BG56" i="61"/>
  <c r="BF57" i="60"/>
  <c r="BI57" i="60"/>
  <c r="BG57" i="60"/>
  <c r="BH57" i="60"/>
  <c r="BC59" i="60"/>
  <c r="BD58" i="60"/>
  <c r="BC57" i="58"/>
  <c r="BD56" i="58"/>
  <c r="BF55" i="58"/>
  <c r="BI55" i="58"/>
  <c r="BH55" i="58"/>
  <c r="BG55" i="58"/>
  <c r="BG52" i="57"/>
  <c r="BF52" i="57"/>
  <c r="BI52" i="57"/>
  <c r="BH52" i="57"/>
  <c r="BC54" i="57"/>
  <c r="BD53" i="57"/>
  <c r="BG57" i="61" l="1"/>
  <c r="BH57" i="61"/>
  <c r="BI57" i="61"/>
  <c r="BF57" i="61"/>
  <c r="BD58" i="61"/>
  <c r="BC59" i="61"/>
  <c r="BG58" i="60"/>
  <c r="BF58" i="60"/>
  <c r="BH58" i="60"/>
  <c r="BI58" i="60"/>
  <c r="BC60" i="60"/>
  <c r="BD59" i="60"/>
  <c r="BG56" i="58"/>
  <c r="BF56" i="58"/>
  <c r="BI56" i="58"/>
  <c r="BH56" i="58"/>
  <c r="BC58" i="58"/>
  <c r="BD57" i="58"/>
  <c r="BH53" i="57"/>
  <c r="BG53" i="57"/>
  <c r="BI53" i="57"/>
  <c r="BF53" i="57"/>
  <c r="BD54" i="57"/>
  <c r="BC55" i="57"/>
  <c r="BC60" i="61" l="1"/>
  <c r="BD59" i="61"/>
  <c r="BI58" i="61"/>
  <c r="BF58" i="61"/>
  <c r="BG58" i="61"/>
  <c r="BH58" i="61"/>
  <c r="BD60" i="60"/>
  <c r="BC61" i="60"/>
  <c r="BH59" i="60"/>
  <c r="BG59" i="60"/>
  <c r="BF59" i="60"/>
  <c r="BI59" i="60"/>
  <c r="BH57" i="58"/>
  <c r="BG57" i="58"/>
  <c r="BI57" i="58"/>
  <c r="BF57" i="58"/>
  <c r="BD58" i="58"/>
  <c r="BC59" i="58"/>
  <c r="BD55" i="57"/>
  <c r="BC56" i="57"/>
  <c r="BI54" i="57"/>
  <c r="BH54" i="57"/>
  <c r="BG54" i="57"/>
  <c r="BF54" i="57"/>
  <c r="BF59" i="61" l="1"/>
  <c r="BG59" i="61"/>
  <c r="BH59" i="61"/>
  <c r="BI59" i="61"/>
  <c r="BC61" i="61"/>
  <c r="BD60" i="61"/>
  <c r="BD61" i="60"/>
  <c r="BC62" i="60"/>
  <c r="BI60" i="60"/>
  <c r="BH60" i="60"/>
  <c r="BF60" i="60"/>
  <c r="BG60" i="60"/>
  <c r="BD59" i="58"/>
  <c r="BC60" i="58"/>
  <c r="BI58" i="58"/>
  <c r="BH58" i="58"/>
  <c r="BG58" i="58"/>
  <c r="BF58" i="58"/>
  <c r="BC57" i="57"/>
  <c r="BD56" i="57"/>
  <c r="BF55" i="57"/>
  <c r="BI55" i="57"/>
  <c r="BH55" i="57"/>
  <c r="BG55" i="57"/>
  <c r="BG60" i="61" l="1"/>
  <c r="BH60" i="61"/>
  <c r="BF60" i="61"/>
  <c r="BI60" i="61"/>
  <c r="BD61" i="61"/>
  <c r="BC62" i="61"/>
  <c r="BF61" i="60"/>
  <c r="BI61" i="60"/>
  <c r="BH61" i="60"/>
  <c r="BG61" i="60"/>
  <c r="BC63" i="60"/>
  <c r="BD63" i="60" s="1"/>
  <c r="BD62" i="60"/>
  <c r="BC61" i="58"/>
  <c r="BD60" i="58"/>
  <c r="BF59" i="58"/>
  <c r="BI59" i="58"/>
  <c r="BH59" i="58"/>
  <c r="BG59" i="58"/>
  <c r="BG56" i="57"/>
  <c r="BF56" i="57"/>
  <c r="BI56" i="57"/>
  <c r="BH56" i="57"/>
  <c r="BC58" i="57"/>
  <c r="BD57" i="57"/>
  <c r="BC63" i="61" l="1"/>
  <c r="BD63" i="61" s="1"/>
  <c r="BD62" i="61"/>
  <c r="BH61" i="61"/>
  <c r="BI61" i="61"/>
  <c r="BG61" i="61"/>
  <c r="BF61" i="61"/>
  <c r="BG62" i="60"/>
  <c r="BF62" i="60"/>
  <c r="BI62" i="60"/>
  <c r="BH62" i="60"/>
  <c r="BF63" i="60"/>
  <c r="BI63" i="60"/>
  <c r="BH63" i="60"/>
  <c r="BG63" i="60"/>
  <c r="BG60" i="58"/>
  <c r="BF60" i="58"/>
  <c r="BI60" i="58"/>
  <c r="BH60" i="58"/>
  <c r="BC62" i="58"/>
  <c r="BD61" i="58"/>
  <c r="BH57" i="57"/>
  <c r="BG57" i="57"/>
  <c r="BI57" i="57"/>
  <c r="BF57" i="57"/>
  <c r="BD58" i="57"/>
  <c r="BC59" i="57"/>
  <c r="BI62" i="61" l="1"/>
  <c r="BF62" i="61"/>
  <c r="BH62" i="61"/>
  <c r="BG62" i="61"/>
  <c r="BH63" i="61"/>
  <c r="BI63" i="61"/>
  <c r="BG63" i="61"/>
  <c r="BF63" i="61"/>
  <c r="BH61" i="58"/>
  <c r="BG61" i="58"/>
  <c r="BI61" i="58"/>
  <c r="BF61" i="58"/>
  <c r="BC63" i="58"/>
  <c r="BD63" i="58" s="1"/>
  <c r="BD62" i="58"/>
  <c r="BD59" i="57"/>
  <c r="BC60" i="57"/>
  <c r="BI58" i="57"/>
  <c r="BH58" i="57"/>
  <c r="BF58" i="57"/>
  <c r="BG58" i="57"/>
  <c r="BI62" i="58" l="1"/>
  <c r="BH62" i="58"/>
  <c r="BG62" i="58"/>
  <c r="BF62" i="58"/>
  <c r="BH63" i="58"/>
  <c r="BG63" i="58"/>
  <c r="BI63" i="58"/>
  <c r="BF63" i="58"/>
  <c r="BC61" i="57"/>
  <c r="BD60" i="57"/>
  <c r="BF59" i="57"/>
  <c r="BI59" i="57"/>
  <c r="BG59" i="57"/>
  <c r="BH59" i="57"/>
  <c r="BG60" i="57" l="1"/>
  <c r="BF60" i="57"/>
  <c r="BH60" i="57"/>
  <c r="BI60" i="57"/>
  <c r="BC62" i="57"/>
  <c r="BD61" i="57"/>
  <c r="BH61" i="57" l="1"/>
  <c r="BG61" i="57"/>
  <c r="BI61" i="57"/>
  <c r="BF61" i="57"/>
  <c r="BC63" i="57"/>
  <c r="BD63" i="57" s="1"/>
  <c r="BD62" i="57"/>
  <c r="BI62" i="57" l="1"/>
  <c r="BH62" i="57"/>
  <c r="BG62" i="57"/>
  <c r="BF62" i="57"/>
  <c r="BH63" i="57"/>
  <c r="BG63" i="57"/>
  <c r="BI63" i="57"/>
  <c r="BF63" i="57"/>
  <c r="C68" i="56" l="1"/>
  <c r="B68" i="56" s="1"/>
  <c r="AH67" i="56"/>
  <c r="AG67" i="56"/>
  <c r="AF67" i="56"/>
  <c r="AH66" i="56"/>
  <c r="AG66" i="56"/>
  <c r="AF66" i="56"/>
  <c r="AH65" i="56"/>
  <c r="AG65" i="56"/>
  <c r="AF65" i="56"/>
  <c r="AH64" i="56"/>
  <c r="AG64" i="56"/>
  <c r="AF64" i="56"/>
  <c r="AV63" i="56"/>
  <c r="AH63" i="56"/>
  <c r="AG63" i="56"/>
  <c r="AF63" i="56"/>
  <c r="AV62" i="56"/>
  <c r="AH62" i="56"/>
  <c r="AG62" i="56"/>
  <c r="AF62" i="56"/>
  <c r="AV61" i="56"/>
  <c r="AV60" i="56"/>
  <c r="AH60" i="56"/>
  <c r="AG60" i="56"/>
  <c r="AF60" i="56"/>
  <c r="AF61" i="56" s="1"/>
  <c r="G60" i="56"/>
  <c r="E60" i="56" s="1"/>
  <c r="AV59" i="56"/>
  <c r="AV58" i="56"/>
  <c r="AV57" i="56"/>
  <c r="AV56" i="56"/>
  <c r="AV55" i="56"/>
  <c r="AV54" i="56"/>
  <c r="AV53" i="56"/>
  <c r="AV52" i="56"/>
  <c r="AV51" i="56"/>
  <c r="AV50" i="56"/>
  <c r="AV49" i="56"/>
  <c r="AV48" i="56"/>
  <c r="AV47" i="56"/>
  <c r="AV46" i="56"/>
  <c r="AV45" i="56"/>
  <c r="AV44" i="56"/>
  <c r="AV43" i="56"/>
  <c r="AV42" i="56"/>
  <c r="AV41" i="56"/>
  <c r="AV40" i="56"/>
  <c r="AV39" i="56"/>
  <c r="AV38" i="56"/>
  <c r="AV37" i="56"/>
  <c r="AV36" i="56"/>
  <c r="AV35" i="56"/>
  <c r="AV34" i="56"/>
  <c r="AV33" i="56"/>
  <c r="AV32" i="56"/>
  <c r="AV31" i="56"/>
  <c r="AV30" i="56"/>
  <c r="AV29" i="56"/>
  <c r="AV28" i="56"/>
  <c r="AV27" i="56"/>
  <c r="AV26" i="56"/>
  <c r="AV25" i="56"/>
  <c r="AV24" i="56"/>
  <c r="AV23" i="56"/>
  <c r="AV22" i="56"/>
  <c r="AV21" i="56"/>
  <c r="AV20" i="56"/>
  <c r="AV19" i="56"/>
  <c r="AV18" i="56"/>
  <c r="AV17" i="56"/>
  <c r="AV16" i="56"/>
  <c r="L16" i="56" a="1"/>
  <c r="L16" i="56" s="1"/>
  <c r="AV15" i="56"/>
  <c r="AV14" i="56"/>
  <c r="AV13" i="56"/>
  <c r="L13" i="56"/>
  <c r="AV12" i="56"/>
  <c r="L12" i="56"/>
  <c r="AV11" i="56"/>
  <c r="L11" i="56"/>
  <c r="AV10" i="56"/>
  <c r="L10" i="56"/>
  <c r="AV9" i="56"/>
  <c r="L9" i="56"/>
  <c r="AV8" i="56"/>
  <c r="L8" i="56"/>
  <c r="BC7" i="56"/>
  <c r="BC8" i="56" s="1"/>
  <c r="AV7" i="56"/>
  <c r="AF7" i="56"/>
  <c r="AF8" i="56" s="1"/>
  <c r="AF9" i="56" s="1"/>
  <c r="AF10" i="56" s="1"/>
  <c r="AF11" i="56" s="1"/>
  <c r="AF12" i="56" s="1"/>
  <c r="AF13" i="56" s="1"/>
  <c r="AF14" i="56" s="1"/>
  <c r="AF15" i="56" s="1"/>
  <c r="AF16" i="56" s="1"/>
  <c r="AF17" i="56" s="1"/>
  <c r="AF18" i="56" s="1"/>
  <c r="AF19" i="56" s="1"/>
  <c r="AF20" i="56" s="1"/>
  <c r="AF21" i="56" s="1"/>
  <c r="AF22" i="56" s="1"/>
  <c r="AF23" i="56" s="1"/>
  <c r="AF24" i="56" s="1"/>
  <c r="AF25" i="56" s="1"/>
  <c r="AF26" i="56" s="1"/>
  <c r="AF27" i="56" s="1"/>
  <c r="AF28" i="56" s="1"/>
  <c r="AF29" i="56" s="1"/>
  <c r="AF30" i="56" s="1"/>
  <c r="AF31" i="56" s="1"/>
  <c r="AF32" i="56" s="1"/>
  <c r="AF33" i="56" s="1"/>
  <c r="AF34" i="56" s="1"/>
  <c r="AF35" i="56" s="1"/>
  <c r="AF36" i="56" s="1"/>
  <c r="AF37" i="56" s="1"/>
  <c r="AF38" i="56" s="1"/>
  <c r="AF39" i="56" s="1"/>
  <c r="AF40" i="56" s="1"/>
  <c r="AF41" i="56" s="1"/>
  <c r="AF42" i="56" s="1"/>
  <c r="AF43" i="56" s="1"/>
  <c r="AF44" i="56" s="1"/>
  <c r="AF45" i="56" s="1"/>
  <c r="AF46" i="56" s="1"/>
  <c r="AF47" i="56" s="1"/>
  <c r="AF48" i="56" s="1"/>
  <c r="AF49" i="56" s="1"/>
  <c r="AF50" i="56" s="1"/>
  <c r="AF51" i="56" s="1"/>
  <c r="AF52" i="56" s="1"/>
  <c r="AF53" i="56" s="1"/>
  <c r="AF54" i="56" s="1"/>
  <c r="AF55" i="56" s="1"/>
  <c r="AF56" i="56" s="1"/>
  <c r="AF57" i="56" s="1"/>
  <c r="AF58" i="56" s="1"/>
  <c r="AF59" i="56" s="1"/>
  <c r="AL4" i="56"/>
  <c r="AL2" i="56" s="1"/>
  <c r="AK4" i="56"/>
  <c r="AJ4" i="56"/>
  <c r="AJ2" i="56" s="1"/>
  <c r="G3" i="56"/>
  <c r="AK2" i="56"/>
  <c r="E2" i="56"/>
  <c r="E3" i="56" s="1"/>
  <c r="A1" i="56"/>
  <c r="G59" i="56"/>
  <c r="G15" i="56"/>
  <c r="AJ50" i="56"/>
  <c r="E6" i="56"/>
  <c r="E59" i="56" l="1"/>
  <c r="AW8" i="56"/>
  <c r="AX8" i="56" s="1"/>
  <c r="AW16" i="56"/>
  <c r="AX16" i="56" s="1"/>
  <c r="AW10" i="56"/>
  <c r="AX10" i="56" s="1"/>
  <c r="AW14" i="56"/>
  <c r="AX14" i="56" s="1"/>
  <c r="AW18" i="56"/>
  <c r="AX18" i="56" s="1"/>
  <c r="AW12" i="56"/>
  <c r="AX12" i="56" s="1"/>
  <c r="AW29" i="56"/>
  <c r="AX29" i="56" s="1"/>
  <c r="BC9" i="56"/>
  <c r="AW31" i="56"/>
  <c r="AX31" i="56" s="1"/>
  <c r="AW62" i="56"/>
  <c r="AX62" i="56" s="1"/>
  <c r="AW58" i="56"/>
  <c r="AX58" i="56" s="1"/>
  <c r="AW54" i="56"/>
  <c r="AX54" i="56" s="1"/>
  <c r="AW50" i="56"/>
  <c r="AX50" i="56" s="1"/>
  <c r="AW46" i="56"/>
  <c r="AX46" i="56" s="1"/>
  <c r="AW55" i="56"/>
  <c r="AX55" i="56" s="1"/>
  <c r="AW47" i="56"/>
  <c r="AX47" i="56" s="1"/>
  <c r="AW39" i="56"/>
  <c r="AX39" i="56" s="1"/>
  <c r="AW36" i="56"/>
  <c r="AX36" i="56" s="1"/>
  <c r="AW32" i="56"/>
  <c r="AX32" i="56" s="1"/>
  <c r="AW41" i="56"/>
  <c r="AX41" i="56" s="1"/>
  <c r="AW38" i="56"/>
  <c r="AX38" i="56" s="1"/>
  <c r="AW34" i="56"/>
  <c r="AX34" i="56" s="1"/>
  <c r="AW30" i="56"/>
  <c r="AX30" i="56" s="1"/>
  <c r="AW27" i="56"/>
  <c r="AX27" i="56" s="1"/>
  <c r="AW22" i="56"/>
  <c r="AX22" i="56" s="1"/>
  <c r="AW19" i="56"/>
  <c r="AX19" i="56" s="1"/>
  <c r="AW15" i="56"/>
  <c r="AX15" i="56" s="1"/>
  <c r="AW13" i="56"/>
  <c r="AX13" i="56" s="1"/>
  <c r="AW43" i="56"/>
  <c r="AX43" i="56" s="1"/>
  <c r="AW28" i="56"/>
  <c r="AX28" i="56" s="1"/>
  <c r="AW20" i="56"/>
  <c r="AX20" i="56" s="1"/>
  <c r="AW51" i="56"/>
  <c r="AX51" i="56" s="1"/>
  <c r="AW59" i="56"/>
  <c r="AX59" i="56" s="1"/>
  <c r="AW7" i="56"/>
  <c r="AX7" i="56" s="1"/>
  <c r="AW9" i="56"/>
  <c r="AX9" i="56" s="1"/>
  <c r="AW11" i="56"/>
  <c r="AX11" i="56" s="1"/>
  <c r="AW21" i="56"/>
  <c r="AX21" i="56" s="1"/>
  <c r="AW23" i="56"/>
  <c r="AX23" i="56" s="1"/>
  <c r="AW24" i="56"/>
  <c r="AX24" i="56" s="1"/>
  <c r="AW26" i="56"/>
  <c r="AX26" i="56" s="1"/>
  <c r="AW35" i="56"/>
  <c r="AX35" i="56" s="1"/>
  <c r="L14" i="56"/>
  <c r="C77" i="56" s="1"/>
  <c r="AW33" i="56"/>
  <c r="AX33" i="56" s="1"/>
  <c r="AW17" i="56"/>
  <c r="AX17" i="56" s="1"/>
  <c r="AW25" i="56"/>
  <c r="AX25" i="56" s="1"/>
  <c r="AW42" i="56"/>
  <c r="AX42" i="56" s="1"/>
  <c r="AW60" i="56"/>
  <c r="AX60" i="56" s="1"/>
  <c r="AW37" i="56"/>
  <c r="AX37" i="56" s="1"/>
  <c r="AW40" i="56"/>
  <c r="AX40" i="56" s="1"/>
  <c r="AW53" i="56"/>
  <c r="AX53" i="56" s="1"/>
  <c r="AW63" i="56"/>
  <c r="AX63" i="56" s="1"/>
  <c r="AW49" i="56"/>
  <c r="AX49" i="56" s="1"/>
  <c r="AW57" i="56"/>
  <c r="AX57" i="56" s="1"/>
  <c r="AW44" i="56"/>
  <c r="AX44" i="56" s="1"/>
  <c r="AW45" i="56"/>
  <c r="AX45" i="56" s="1"/>
  <c r="AW48" i="56"/>
  <c r="AX48" i="56" s="1"/>
  <c r="AW52" i="56"/>
  <c r="AX52" i="56" s="1"/>
  <c r="AW56" i="56"/>
  <c r="AX56" i="56" s="1"/>
  <c r="AW61" i="56"/>
  <c r="AX61" i="56" s="1"/>
  <c r="C68" i="55"/>
  <c r="B68" i="55" s="1"/>
  <c r="AH67" i="55"/>
  <c r="AG67" i="55"/>
  <c r="AF67" i="55"/>
  <c r="AH66" i="55"/>
  <c r="AG66" i="55"/>
  <c r="AF66" i="55"/>
  <c r="AH65" i="55"/>
  <c r="AG65" i="55"/>
  <c r="AF65" i="55"/>
  <c r="AH64" i="55"/>
  <c r="AG64" i="55"/>
  <c r="AF64" i="55"/>
  <c r="AV63" i="55"/>
  <c r="AH63" i="55"/>
  <c r="AG63" i="55"/>
  <c r="AF63" i="55"/>
  <c r="AV62" i="55"/>
  <c r="AV61" i="55"/>
  <c r="AV60" i="55"/>
  <c r="AH60" i="55"/>
  <c r="AG60" i="55"/>
  <c r="AF60" i="55"/>
  <c r="AF61" i="55" s="1"/>
  <c r="AF62" i="55" s="1"/>
  <c r="G60" i="55"/>
  <c r="E60" i="55" s="1"/>
  <c r="AV59" i="55"/>
  <c r="AH59" i="55"/>
  <c r="AG59" i="55"/>
  <c r="AF59" i="55"/>
  <c r="G59" i="55"/>
  <c r="E59" i="55" s="1"/>
  <c r="AV58" i="55"/>
  <c r="AV57" i="55"/>
  <c r="AV56" i="55"/>
  <c r="AV55" i="55"/>
  <c r="AV54" i="55"/>
  <c r="AV53" i="55"/>
  <c r="AV52" i="55"/>
  <c r="AV51" i="55"/>
  <c r="AV50" i="55"/>
  <c r="AV49" i="55"/>
  <c r="AV48" i="55"/>
  <c r="AV47" i="55"/>
  <c r="AV46" i="55"/>
  <c r="AV45" i="55"/>
  <c r="AV44" i="55"/>
  <c r="AV43" i="55"/>
  <c r="AV42" i="55"/>
  <c r="AV41" i="55"/>
  <c r="AV40" i="55"/>
  <c r="AV39" i="55"/>
  <c r="AV38" i="55"/>
  <c r="AV37" i="55"/>
  <c r="AV36" i="55"/>
  <c r="AV35" i="55"/>
  <c r="AV34" i="55"/>
  <c r="AV33" i="55"/>
  <c r="AV32" i="55"/>
  <c r="AV31" i="55"/>
  <c r="AV30" i="55"/>
  <c r="AV29" i="55"/>
  <c r="AV28" i="55"/>
  <c r="AV27" i="55"/>
  <c r="AV26" i="55"/>
  <c r="AV25" i="55"/>
  <c r="AV24" i="55"/>
  <c r="AV23" i="55"/>
  <c r="AV22" i="55"/>
  <c r="AV21" i="55"/>
  <c r="AV20" i="55"/>
  <c r="AV19" i="55"/>
  <c r="AV18" i="55"/>
  <c r="AV17" i="55"/>
  <c r="AV16" i="55"/>
  <c r="L16" i="55" a="1"/>
  <c r="L16" i="55" s="1"/>
  <c r="AV15" i="55"/>
  <c r="AV14" i="55"/>
  <c r="AV13" i="55"/>
  <c r="L13" i="55"/>
  <c r="AV12" i="55"/>
  <c r="L12" i="55"/>
  <c r="AV11" i="55"/>
  <c r="L11" i="55"/>
  <c r="AV10" i="55"/>
  <c r="L10" i="55"/>
  <c r="AV9" i="55"/>
  <c r="L9" i="55"/>
  <c r="AV8" i="55"/>
  <c r="L8" i="55"/>
  <c r="BC7" i="55"/>
  <c r="BC8" i="55" s="1"/>
  <c r="BC9" i="55" s="1"/>
  <c r="AV7" i="55"/>
  <c r="AF7" i="55"/>
  <c r="AF8" i="55" s="1"/>
  <c r="AF9" i="55" s="1"/>
  <c r="AF10" i="55" s="1"/>
  <c r="AF11" i="55" s="1"/>
  <c r="AF12" i="55" s="1"/>
  <c r="AF13" i="55" s="1"/>
  <c r="AF14" i="55" s="1"/>
  <c r="AF15" i="55" s="1"/>
  <c r="AF16" i="55" s="1"/>
  <c r="AF17" i="55" s="1"/>
  <c r="AF18" i="55" s="1"/>
  <c r="AF19" i="55" s="1"/>
  <c r="AF20" i="55" s="1"/>
  <c r="AF21" i="55" s="1"/>
  <c r="AF22" i="55" s="1"/>
  <c r="AF23" i="55" s="1"/>
  <c r="AF24" i="55" s="1"/>
  <c r="AF25" i="55" s="1"/>
  <c r="AF26" i="55" s="1"/>
  <c r="AF27" i="55" s="1"/>
  <c r="AF28" i="55" s="1"/>
  <c r="AF29" i="55" s="1"/>
  <c r="AF30" i="55" s="1"/>
  <c r="AF31" i="55" s="1"/>
  <c r="AF32" i="55" s="1"/>
  <c r="AF33" i="55" s="1"/>
  <c r="AF34" i="55" s="1"/>
  <c r="AF35" i="55" s="1"/>
  <c r="AF36" i="55" s="1"/>
  <c r="AF37" i="55" s="1"/>
  <c r="AF38" i="55" s="1"/>
  <c r="AF39" i="55" s="1"/>
  <c r="AF40" i="55" s="1"/>
  <c r="AF41" i="55" s="1"/>
  <c r="AF42" i="55" s="1"/>
  <c r="AF43" i="55" s="1"/>
  <c r="AF44" i="55" s="1"/>
  <c r="AF45" i="55" s="1"/>
  <c r="AF46" i="55" s="1"/>
  <c r="AF47" i="55" s="1"/>
  <c r="AF48" i="55" s="1"/>
  <c r="AF49" i="55" s="1"/>
  <c r="AF50" i="55" s="1"/>
  <c r="AF51" i="55" s="1"/>
  <c r="AF52" i="55" s="1"/>
  <c r="AF53" i="55" s="1"/>
  <c r="AF54" i="55" s="1"/>
  <c r="AF55" i="55" s="1"/>
  <c r="AF56" i="55" s="1"/>
  <c r="AF57" i="55" s="1"/>
  <c r="AF58" i="55" s="1"/>
  <c r="AL4" i="55"/>
  <c r="AL2" i="55" s="1"/>
  <c r="AK4" i="55"/>
  <c r="AK2" i="55" s="1"/>
  <c r="AJ4" i="55"/>
  <c r="AJ2" i="55" s="1"/>
  <c r="G3" i="55"/>
  <c r="E2" i="55"/>
  <c r="E3" i="55" s="1"/>
  <c r="A1" i="55"/>
  <c r="G61" i="56"/>
  <c r="G32" i="56"/>
  <c r="G28" i="56"/>
  <c r="AJ42" i="56"/>
  <c r="AJ12" i="56"/>
  <c r="AJ35" i="56"/>
  <c r="AJ14" i="56"/>
  <c r="AJ34" i="56"/>
  <c r="G16" i="56"/>
  <c r="G14" i="56"/>
  <c r="AJ28" i="56"/>
  <c r="AJ57" i="56"/>
  <c r="G15" i="55"/>
  <c r="AJ22" i="56"/>
  <c r="AJ11" i="56"/>
  <c r="G23" i="56"/>
  <c r="G11" i="56"/>
  <c r="AJ21" i="56"/>
  <c r="G41" i="56"/>
  <c r="G58" i="56"/>
  <c r="G19" i="56"/>
  <c r="AJ45" i="56"/>
  <c r="G48" i="56"/>
  <c r="AJ38" i="56"/>
  <c r="G39" i="56"/>
  <c r="AJ53" i="56"/>
  <c r="G54" i="56"/>
  <c r="G20" i="56"/>
  <c r="AJ24" i="56"/>
  <c r="AJ30" i="56"/>
  <c r="G55" i="56"/>
  <c r="G31" i="56"/>
  <c r="G24" i="56"/>
  <c r="G40" i="56"/>
  <c r="AJ52" i="56"/>
  <c r="AJ26" i="56"/>
  <c r="G45" i="56"/>
  <c r="AJ61" i="56"/>
  <c r="AJ20" i="56"/>
  <c r="AJ13" i="56"/>
  <c r="AJ54" i="56"/>
  <c r="AJ56" i="56"/>
  <c r="AJ58" i="56"/>
  <c r="AJ23" i="56"/>
  <c r="AJ9" i="56"/>
  <c r="G18" i="56"/>
  <c r="AJ19" i="56"/>
  <c r="AK50" i="56"/>
  <c r="G35" i="56"/>
  <c r="AJ17" i="56"/>
  <c r="AJ31" i="56"/>
  <c r="G25" i="56"/>
  <c r="G30" i="56"/>
  <c r="AJ67" i="56"/>
  <c r="G37" i="56"/>
  <c r="G21" i="56"/>
  <c r="AJ65" i="56"/>
  <c r="G53" i="56"/>
  <c r="G49" i="56"/>
  <c r="G51" i="56"/>
  <c r="G13" i="56"/>
  <c r="AJ33" i="56"/>
  <c r="G56" i="56"/>
  <c r="AJ60" i="56"/>
  <c r="G34" i="56"/>
  <c r="AJ36" i="56"/>
  <c r="AJ29" i="56"/>
  <c r="AJ8" i="56"/>
  <c r="AL50" i="56"/>
  <c r="AJ46" i="56"/>
  <c r="AJ63" i="56"/>
  <c r="AJ55" i="56"/>
  <c r="E6" i="55"/>
  <c r="AJ18" i="56"/>
  <c r="AJ64" i="56"/>
  <c r="AJ7" i="56"/>
  <c r="G44" i="56"/>
  <c r="G9" i="56"/>
  <c r="AJ25" i="56"/>
  <c r="AJ49" i="56"/>
  <c r="AJ59" i="56"/>
  <c r="G46" i="56"/>
  <c r="AJ27" i="56"/>
  <c r="G52" i="56"/>
  <c r="AJ51" i="56"/>
  <c r="G27" i="56"/>
  <c r="G50" i="56"/>
  <c r="G36" i="56"/>
  <c r="G12" i="56"/>
  <c r="G38" i="56"/>
  <c r="AJ66" i="56"/>
  <c r="AJ41" i="56"/>
  <c r="G58" i="55"/>
  <c r="G22" i="56"/>
  <c r="G10" i="56"/>
  <c r="G26" i="56"/>
  <c r="AJ39" i="56"/>
  <c r="G7" i="56"/>
  <c r="AJ10" i="56"/>
  <c r="G29" i="56"/>
  <c r="AJ15" i="56"/>
  <c r="AJ44" i="56"/>
  <c r="G8" i="56"/>
  <c r="G47" i="56"/>
  <c r="AJ62" i="56"/>
  <c r="E15" i="56"/>
  <c r="AJ48" i="56"/>
  <c r="G62" i="56"/>
  <c r="AJ47" i="56"/>
  <c r="AJ40" i="56"/>
  <c r="AJ32" i="56"/>
  <c r="AJ37" i="56"/>
  <c r="AJ43" i="56"/>
  <c r="G33" i="56"/>
  <c r="AJ16" i="56"/>
  <c r="G17" i="56"/>
  <c r="G42" i="56"/>
  <c r="G43" i="56"/>
  <c r="AJ12" i="55"/>
  <c r="G57" i="56"/>
  <c r="AY61" i="56" l="1"/>
  <c r="AK64" i="56"/>
  <c r="AM64" i="56" s="1"/>
  <c r="AL64" i="56"/>
  <c r="AL67" i="56"/>
  <c r="AK67" i="56"/>
  <c r="AM67" i="56" s="1"/>
  <c r="AL65" i="56"/>
  <c r="AK65" i="56"/>
  <c r="AM65" i="56" s="1"/>
  <c r="AL63" i="56"/>
  <c r="AK63" i="56"/>
  <c r="AM63" i="56" s="1"/>
  <c r="AM50" i="56"/>
  <c r="AL66" i="56"/>
  <c r="AK66" i="56"/>
  <c r="AM66" i="56" s="1"/>
  <c r="AK60" i="56"/>
  <c r="AM60" i="56" s="1"/>
  <c r="AL60" i="56"/>
  <c r="AH50" i="56"/>
  <c r="AG50" i="56"/>
  <c r="AY53" i="56"/>
  <c r="AY41" i="56"/>
  <c r="AY49" i="56"/>
  <c r="AY9" i="56"/>
  <c r="AY42" i="56"/>
  <c r="AY7" i="56"/>
  <c r="AY16" i="56"/>
  <c r="AY33" i="56"/>
  <c r="AY22" i="56"/>
  <c r="AY50" i="56"/>
  <c r="AY52" i="56"/>
  <c r="AY45" i="56"/>
  <c r="AY63" i="56"/>
  <c r="AY30" i="56"/>
  <c r="AY14" i="56"/>
  <c r="AY21" i="56"/>
  <c r="AY26" i="56"/>
  <c r="AY11" i="56"/>
  <c r="AY43" i="56"/>
  <c r="AY39" i="56"/>
  <c r="AY31" i="56"/>
  <c r="AY44" i="56"/>
  <c r="AY17" i="56"/>
  <c r="AY12" i="56"/>
  <c r="AY8" i="56"/>
  <c r="AY23" i="56"/>
  <c r="AY13" i="56"/>
  <c r="AY27" i="56"/>
  <c r="AY47" i="56"/>
  <c r="BC10" i="56"/>
  <c r="AY62" i="56"/>
  <c r="AY46" i="56"/>
  <c r="AY34" i="56"/>
  <c r="M13" i="56"/>
  <c r="L5" i="56"/>
  <c r="M12" i="56"/>
  <c r="M14" i="56"/>
  <c r="Y14" i="56"/>
  <c r="M10" i="56"/>
  <c r="M8" i="56"/>
  <c r="AY24" i="56"/>
  <c r="AY59" i="56"/>
  <c r="AY20" i="56"/>
  <c r="AY15" i="56"/>
  <c r="AY32" i="56"/>
  <c r="AY55" i="56"/>
  <c r="AY54" i="56"/>
  <c r="AY57" i="56"/>
  <c r="AY40" i="56"/>
  <c r="AY37" i="56"/>
  <c r="AY25" i="56"/>
  <c r="AY51" i="56"/>
  <c r="AY38" i="56"/>
  <c r="AY48" i="56"/>
  <c r="AY60" i="56"/>
  <c r="AY56" i="56"/>
  <c r="AY58" i="56"/>
  <c r="AY18" i="56"/>
  <c r="AY10" i="56"/>
  <c r="AY35" i="56"/>
  <c r="AY29" i="56"/>
  <c r="AY28" i="56"/>
  <c r="AY19" i="56"/>
  <c r="AY36" i="56"/>
  <c r="M9" i="56"/>
  <c r="M11" i="56"/>
  <c r="AW44" i="55"/>
  <c r="AX44" i="55" s="1"/>
  <c r="AW9" i="55"/>
  <c r="AX9" i="55" s="1"/>
  <c r="AW11" i="55"/>
  <c r="AX11" i="55" s="1"/>
  <c r="AW13" i="55"/>
  <c r="AX13" i="55" s="1"/>
  <c r="AW15" i="55"/>
  <c r="BC10" i="55"/>
  <c r="AW16" i="55"/>
  <c r="AX16" i="55" s="1"/>
  <c r="AW18" i="55"/>
  <c r="AX18" i="55" s="1"/>
  <c r="AW19" i="55"/>
  <c r="AX19" i="55" s="1"/>
  <c r="AW21" i="55"/>
  <c r="AX21" i="55" s="1"/>
  <c r="AW25" i="55"/>
  <c r="AX25" i="55" s="1"/>
  <c r="AW40" i="55"/>
  <c r="AX40" i="55" s="1"/>
  <c r="AW58" i="55"/>
  <c r="AX58" i="55" s="1"/>
  <c r="AW7" i="55"/>
  <c r="AX7" i="55" s="1"/>
  <c r="AW42" i="55"/>
  <c r="AX42" i="55" s="1"/>
  <c r="AW29" i="55"/>
  <c r="AX29" i="55" s="1"/>
  <c r="AW54" i="55"/>
  <c r="AX54" i="55" s="1"/>
  <c r="AW50" i="55"/>
  <c r="AX50" i="55" s="1"/>
  <c r="AW46" i="55"/>
  <c r="AX46" i="55" s="1"/>
  <c r="AW63" i="55"/>
  <c r="AX63" i="55" s="1"/>
  <c r="AW59" i="55"/>
  <c r="AX59" i="55" s="1"/>
  <c r="AW61" i="55"/>
  <c r="AX61" i="55" s="1"/>
  <c r="AW53" i="55"/>
  <c r="AX53" i="55" s="1"/>
  <c r="AW49" i="55"/>
  <c r="AX49" i="55" s="1"/>
  <c r="AW36" i="55"/>
  <c r="AX36" i="55" s="1"/>
  <c r="AW35" i="55"/>
  <c r="AX35" i="55" s="1"/>
  <c r="AW34" i="55"/>
  <c r="AX34" i="55" s="1"/>
  <c r="AW22" i="55"/>
  <c r="AX22" i="55" s="1"/>
  <c r="AW17" i="55"/>
  <c r="AW23" i="55"/>
  <c r="AX23" i="55" s="1"/>
  <c r="AX15" i="55"/>
  <c r="AW31" i="55"/>
  <c r="AX31" i="55" s="1"/>
  <c r="L14" i="55"/>
  <c r="M11" i="55" s="1"/>
  <c r="AW8" i="55"/>
  <c r="AX8" i="55" s="1"/>
  <c r="AW10" i="55"/>
  <c r="AX10" i="55" s="1"/>
  <c r="AW12" i="55"/>
  <c r="AX12" i="55" s="1"/>
  <c r="AW14" i="55"/>
  <c r="AX14" i="55" s="1"/>
  <c r="AW27" i="55"/>
  <c r="AX27" i="55" s="1"/>
  <c r="AW38" i="55"/>
  <c r="AX38" i="55" s="1"/>
  <c r="AW45" i="55"/>
  <c r="AX45" i="55" s="1"/>
  <c r="AX17" i="55"/>
  <c r="AW20" i="55"/>
  <c r="AX20" i="55" s="1"/>
  <c r="AW24" i="55"/>
  <c r="AX24" i="55" s="1"/>
  <c r="AW26" i="55"/>
  <c r="AX26" i="55" s="1"/>
  <c r="AW28" i="55"/>
  <c r="AX28" i="55" s="1"/>
  <c r="AW30" i="55"/>
  <c r="AX30" i="55" s="1"/>
  <c r="AW32" i="55"/>
  <c r="AX32" i="55" s="1"/>
  <c r="AW62" i="55"/>
  <c r="AX62" i="55" s="1"/>
  <c r="AW52" i="55"/>
  <c r="AX52" i="55" s="1"/>
  <c r="AW48" i="55"/>
  <c r="AX48" i="55" s="1"/>
  <c r="AW33" i="55"/>
  <c r="AX33" i="55" s="1"/>
  <c r="AW37" i="55"/>
  <c r="AX37" i="55" s="1"/>
  <c r="AW39" i="55"/>
  <c r="AX39" i="55" s="1"/>
  <c r="AW41" i="55"/>
  <c r="AX41" i="55" s="1"/>
  <c r="AW43" i="55"/>
  <c r="AX43" i="55" s="1"/>
  <c r="AW47" i="55"/>
  <c r="AX47" i="55" s="1"/>
  <c r="AW51" i="55"/>
  <c r="AX51" i="55" s="1"/>
  <c r="AW60" i="55"/>
  <c r="AX60" i="55" s="1"/>
  <c r="AW57" i="55"/>
  <c r="AX57" i="55" s="1"/>
  <c r="AW56" i="55"/>
  <c r="AX56" i="55" s="1"/>
  <c r="AW55" i="55"/>
  <c r="AX55" i="55" s="1"/>
  <c r="C68" i="54"/>
  <c r="B68" i="54" s="1"/>
  <c r="AH67" i="54"/>
  <c r="AG67" i="54"/>
  <c r="AF67" i="54"/>
  <c r="AH66" i="54"/>
  <c r="AG66" i="54"/>
  <c r="AF66" i="54"/>
  <c r="AH65" i="54"/>
  <c r="AG65" i="54"/>
  <c r="AF65" i="54"/>
  <c r="AH64" i="54"/>
  <c r="AG64" i="54"/>
  <c r="AF64" i="54"/>
  <c r="AV63" i="54"/>
  <c r="AH63" i="54"/>
  <c r="AG63" i="54"/>
  <c r="AF63" i="54"/>
  <c r="AV62" i="54"/>
  <c r="AV61" i="54"/>
  <c r="AV60" i="54"/>
  <c r="AH60" i="54"/>
  <c r="AG60" i="54"/>
  <c r="AF60" i="54"/>
  <c r="AF61" i="54" s="1"/>
  <c r="AF62" i="54" s="1"/>
  <c r="G60" i="54"/>
  <c r="E60" i="54" s="1"/>
  <c r="AV59" i="54"/>
  <c r="AH59" i="54"/>
  <c r="AG59" i="54"/>
  <c r="AF59" i="54"/>
  <c r="G59" i="54"/>
  <c r="E59" i="54" s="1"/>
  <c r="AV58" i="54"/>
  <c r="AH58" i="54"/>
  <c r="AG58" i="54"/>
  <c r="AF58" i="54"/>
  <c r="G58" i="54"/>
  <c r="E58" i="54" s="1"/>
  <c r="AV57" i="54"/>
  <c r="AV56" i="54"/>
  <c r="AV55" i="54"/>
  <c r="AV54" i="54"/>
  <c r="AV53" i="54"/>
  <c r="AV52" i="54"/>
  <c r="AV51" i="54"/>
  <c r="AV50" i="54"/>
  <c r="AV49" i="54"/>
  <c r="AV48" i="54"/>
  <c r="AV47" i="54"/>
  <c r="AV46" i="54"/>
  <c r="AV45" i="54"/>
  <c r="AV44" i="54"/>
  <c r="AV43" i="54"/>
  <c r="AV42" i="54"/>
  <c r="AV41" i="54"/>
  <c r="AV40" i="54"/>
  <c r="AV39" i="54"/>
  <c r="AV38" i="54"/>
  <c r="AV37" i="54"/>
  <c r="AV36" i="54"/>
  <c r="AV35" i="54"/>
  <c r="AV34" i="54"/>
  <c r="AV33" i="54"/>
  <c r="AV32" i="54"/>
  <c r="AV31" i="54"/>
  <c r="AV30" i="54"/>
  <c r="AV29" i="54"/>
  <c r="AV28" i="54"/>
  <c r="AV27" i="54"/>
  <c r="AV26" i="54"/>
  <c r="AV25" i="54"/>
  <c r="AV24" i="54"/>
  <c r="AV23" i="54"/>
  <c r="AV22" i="54"/>
  <c r="AV21" i="54"/>
  <c r="AV20" i="54"/>
  <c r="AV19" i="54"/>
  <c r="AV18" i="54"/>
  <c r="AV17" i="54"/>
  <c r="AV16" i="54"/>
  <c r="L16" i="54" a="1"/>
  <c r="L16" i="54" s="1"/>
  <c r="AV15" i="54"/>
  <c r="AV14" i="54"/>
  <c r="AV13" i="54"/>
  <c r="L13" i="54"/>
  <c r="AV12" i="54"/>
  <c r="L12" i="54"/>
  <c r="AV11" i="54"/>
  <c r="L11" i="54"/>
  <c r="AV10" i="54"/>
  <c r="L10" i="54"/>
  <c r="AV9" i="54"/>
  <c r="L9" i="54"/>
  <c r="AV8" i="54"/>
  <c r="L8" i="54"/>
  <c r="BC7" i="54"/>
  <c r="BC8" i="54" s="1"/>
  <c r="AV7" i="54"/>
  <c r="AW7" i="54" s="1"/>
  <c r="AF7" i="54"/>
  <c r="AF8" i="54" s="1"/>
  <c r="AF9" i="54" s="1"/>
  <c r="AF10" i="54" s="1"/>
  <c r="AF11" i="54" s="1"/>
  <c r="AF12" i="54" s="1"/>
  <c r="AF13" i="54" s="1"/>
  <c r="AF14" i="54" s="1"/>
  <c r="AF15" i="54" s="1"/>
  <c r="AF16" i="54" s="1"/>
  <c r="AF17" i="54" s="1"/>
  <c r="AF18" i="54" s="1"/>
  <c r="AF19" i="54" s="1"/>
  <c r="AF20" i="54" s="1"/>
  <c r="AF21" i="54" s="1"/>
  <c r="AF22" i="54" s="1"/>
  <c r="AF23" i="54" s="1"/>
  <c r="AF24" i="54" s="1"/>
  <c r="AF25" i="54" s="1"/>
  <c r="AF26" i="54" s="1"/>
  <c r="AF27" i="54" s="1"/>
  <c r="AF28" i="54" s="1"/>
  <c r="AF29" i="54" s="1"/>
  <c r="AF30" i="54" s="1"/>
  <c r="AF31" i="54" s="1"/>
  <c r="AF32" i="54" s="1"/>
  <c r="AF33" i="54" s="1"/>
  <c r="AF34" i="54" s="1"/>
  <c r="AF35" i="54" s="1"/>
  <c r="AF36" i="54" s="1"/>
  <c r="AF37" i="54" s="1"/>
  <c r="AF38" i="54" s="1"/>
  <c r="AF39" i="54" s="1"/>
  <c r="AF40" i="54" s="1"/>
  <c r="AF41" i="54" s="1"/>
  <c r="AF42" i="54" s="1"/>
  <c r="AF43" i="54" s="1"/>
  <c r="AF44" i="54" s="1"/>
  <c r="AF45" i="54" s="1"/>
  <c r="AF46" i="54" s="1"/>
  <c r="AF47" i="54" s="1"/>
  <c r="AF48" i="54" s="1"/>
  <c r="AF49" i="54" s="1"/>
  <c r="AF50" i="54" s="1"/>
  <c r="AF51" i="54" s="1"/>
  <c r="AF52" i="54" s="1"/>
  <c r="AF53" i="54" s="1"/>
  <c r="AF54" i="54" s="1"/>
  <c r="AF55" i="54" s="1"/>
  <c r="AF56" i="54" s="1"/>
  <c r="AF57" i="54" s="1"/>
  <c r="AL4" i="54"/>
  <c r="AL2" i="54" s="1"/>
  <c r="AK4" i="54"/>
  <c r="AJ4" i="54"/>
  <c r="AJ2" i="54" s="1"/>
  <c r="G3" i="54"/>
  <c r="AK2" i="54"/>
  <c r="E2" i="54"/>
  <c r="E3" i="54" s="1"/>
  <c r="A1" i="54"/>
  <c r="AL59" i="56"/>
  <c r="AK59" i="56"/>
  <c r="E19" i="56"/>
  <c r="E27" i="56"/>
  <c r="G62" i="55"/>
  <c r="AJ11" i="55"/>
  <c r="E10" i="56"/>
  <c r="E49" i="56"/>
  <c r="AJ15" i="55"/>
  <c r="AJ35" i="55"/>
  <c r="G22" i="55"/>
  <c r="E22" i="56"/>
  <c r="G7" i="55"/>
  <c r="AJ24" i="55"/>
  <c r="AJ9" i="55"/>
  <c r="AJ13" i="55"/>
  <c r="AJ16" i="55"/>
  <c r="AJ26" i="55"/>
  <c r="E33" i="56"/>
  <c r="AJ33" i="55"/>
  <c r="G48" i="55"/>
  <c r="AJ30" i="55"/>
  <c r="E12" i="56"/>
  <c r="AJ34" i="55"/>
  <c r="G52" i="55"/>
  <c r="AJ8" i="55"/>
  <c r="E17" i="56"/>
  <c r="E25" i="56"/>
  <c r="E9" i="56"/>
  <c r="G17" i="55"/>
  <c r="AJ28" i="55"/>
  <c r="E8" i="56"/>
  <c r="AJ7" i="55"/>
  <c r="AJ18" i="55"/>
  <c r="AJ14" i="55"/>
  <c r="E11" i="56"/>
  <c r="E7" i="56"/>
  <c r="G20" i="55"/>
  <c r="AJ10" i="55"/>
  <c r="AJ32" i="55"/>
  <c r="AJ21" i="55"/>
  <c r="AL35" i="55" l="1"/>
  <c r="AH35" i="55" s="1"/>
  <c r="AK35" i="55"/>
  <c r="AM35" i="55" s="1"/>
  <c r="AM59" i="56"/>
  <c r="AH59" i="56"/>
  <c r="AG59" i="56"/>
  <c r="BD9" i="56"/>
  <c r="BI9" i="56" s="1"/>
  <c r="BC11" i="56"/>
  <c r="BD10" i="56"/>
  <c r="BD7" i="56"/>
  <c r="BD8" i="56"/>
  <c r="M13" i="55"/>
  <c r="C77" i="55"/>
  <c r="M9" i="55"/>
  <c r="M8" i="55"/>
  <c r="M12" i="55"/>
  <c r="M10" i="55"/>
  <c r="AY52" i="55"/>
  <c r="AY14" i="55"/>
  <c r="AY63" i="55"/>
  <c r="AY29" i="55"/>
  <c r="AY51" i="55"/>
  <c r="AY25" i="55"/>
  <c r="AY55" i="55"/>
  <c r="AY57" i="55"/>
  <c r="AY47" i="55"/>
  <c r="AY10" i="55"/>
  <c r="AY7" i="55"/>
  <c r="AY44" i="55"/>
  <c r="AY21" i="55"/>
  <c r="AY48" i="55"/>
  <c r="AY8" i="55"/>
  <c r="AY38" i="55"/>
  <c r="AY56" i="55"/>
  <c r="AY26" i="55"/>
  <c r="AY16" i="55"/>
  <c r="AY49" i="55"/>
  <c r="AY34" i="55"/>
  <c r="AY20" i="55"/>
  <c r="AY23" i="55"/>
  <c r="AY46" i="55"/>
  <c r="AY60" i="55"/>
  <c r="AY43" i="55"/>
  <c r="AY33" i="55"/>
  <c r="AY32" i="55"/>
  <c r="AY28" i="55"/>
  <c r="AY24" i="55"/>
  <c r="AY45" i="55"/>
  <c r="AY31" i="55"/>
  <c r="AY13" i="55"/>
  <c r="AY50" i="55"/>
  <c r="AY19" i="55"/>
  <c r="AY62" i="55"/>
  <c r="AY41" i="55"/>
  <c r="AY42" i="55"/>
  <c r="AY17" i="55"/>
  <c r="L5" i="55"/>
  <c r="M14" i="55"/>
  <c r="AY11" i="55"/>
  <c r="AY36" i="55"/>
  <c r="AY59" i="55"/>
  <c r="AY54" i="55"/>
  <c r="AY40" i="55"/>
  <c r="Y14" i="55"/>
  <c r="AY58" i="55"/>
  <c r="AY61" i="55"/>
  <c r="AY39" i="55"/>
  <c r="AY30" i="55"/>
  <c r="AY18" i="55"/>
  <c r="AY12" i="55"/>
  <c r="AY9" i="55"/>
  <c r="AY22" i="55"/>
  <c r="BC11" i="55"/>
  <c r="AY37" i="55"/>
  <c r="AY35" i="55"/>
  <c r="AY27" i="55"/>
  <c r="AY15" i="55"/>
  <c r="AY53" i="55"/>
  <c r="AW13" i="54"/>
  <c r="AW17" i="54"/>
  <c r="AX17" i="54" s="1"/>
  <c r="AW8" i="54"/>
  <c r="AW19" i="54"/>
  <c r="AX19" i="54" s="1"/>
  <c r="L14" i="54"/>
  <c r="L5" i="54" s="1"/>
  <c r="AW35" i="54"/>
  <c r="AX35" i="54" s="1"/>
  <c r="AX8" i="54"/>
  <c r="AW9" i="54"/>
  <c r="AX9" i="54" s="1"/>
  <c r="AW10" i="54"/>
  <c r="AX10" i="54" s="1"/>
  <c r="AW62" i="54"/>
  <c r="AX62" i="54" s="1"/>
  <c r="AW61" i="54"/>
  <c r="AX61" i="54" s="1"/>
  <c r="AW57" i="54"/>
  <c r="AX57" i="54" s="1"/>
  <c r="AW50" i="54"/>
  <c r="AX50" i="54" s="1"/>
  <c r="AW49" i="54"/>
  <c r="AX49" i="54" s="1"/>
  <c r="AW31" i="54"/>
  <c r="AX31" i="54" s="1"/>
  <c r="AW29" i="54"/>
  <c r="AX29" i="54" s="1"/>
  <c r="AW27" i="54"/>
  <c r="AW25" i="54"/>
  <c r="AX25" i="54" s="1"/>
  <c r="AW23" i="54"/>
  <c r="AX23" i="54" s="1"/>
  <c r="AW11" i="54"/>
  <c r="AX11" i="54" s="1"/>
  <c r="BC9" i="54"/>
  <c r="AW21" i="54"/>
  <c r="AX21" i="54" s="1"/>
  <c r="AW34" i="54"/>
  <c r="AX34" i="54" s="1"/>
  <c r="AW36" i="54"/>
  <c r="AX36" i="54" s="1"/>
  <c r="AW46" i="54"/>
  <c r="AX46" i="54" s="1"/>
  <c r="AW52" i="54"/>
  <c r="AX52" i="54" s="1"/>
  <c r="AW53" i="54"/>
  <c r="AX53" i="54" s="1"/>
  <c r="AW54" i="54"/>
  <c r="AX54" i="54" s="1"/>
  <c r="AX7" i="54"/>
  <c r="AW12" i="54"/>
  <c r="AX12" i="54" s="1"/>
  <c r="AX13" i="54"/>
  <c r="AW15" i="54"/>
  <c r="AX15" i="54" s="1"/>
  <c r="AX27" i="54"/>
  <c r="AW33" i="54"/>
  <c r="AX33" i="54" s="1"/>
  <c r="AW60" i="54"/>
  <c r="AX60" i="54" s="1"/>
  <c r="AW32" i="54"/>
  <c r="AX32" i="54" s="1"/>
  <c r="AW48" i="54"/>
  <c r="AX48" i="54" s="1"/>
  <c r="AW56" i="54"/>
  <c r="AX56" i="54" s="1"/>
  <c r="AW63" i="54"/>
  <c r="AX63" i="54" s="1"/>
  <c r="AW59" i="54"/>
  <c r="AX59" i="54" s="1"/>
  <c r="AW55" i="54"/>
  <c r="AX55" i="54" s="1"/>
  <c r="AW51" i="54"/>
  <c r="AX51" i="54" s="1"/>
  <c r="AW47" i="54"/>
  <c r="AX47" i="54" s="1"/>
  <c r="AW58" i="54"/>
  <c r="AX58" i="54" s="1"/>
  <c r="AW14" i="54"/>
  <c r="AX14" i="54" s="1"/>
  <c r="AW16" i="54"/>
  <c r="AX16" i="54" s="1"/>
  <c r="AW18" i="54"/>
  <c r="AX18" i="54" s="1"/>
  <c r="AW20" i="54"/>
  <c r="AX20" i="54" s="1"/>
  <c r="AW22" i="54"/>
  <c r="AX22" i="54" s="1"/>
  <c r="AW24" i="54"/>
  <c r="AX24" i="54" s="1"/>
  <c r="AW26" i="54"/>
  <c r="AX26" i="54" s="1"/>
  <c r="AW28" i="54"/>
  <c r="AX28" i="54" s="1"/>
  <c r="AW30" i="54"/>
  <c r="AX30" i="54" s="1"/>
  <c r="AW37" i="54"/>
  <c r="AX37" i="54" s="1"/>
  <c r="AW39" i="54"/>
  <c r="AX39" i="54" s="1"/>
  <c r="AW41" i="54"/>
  <c r="AX41" i="54" s="1"/>
  <c r="AW43" i="54"/>
  <c r="AX43" i="54" s="1"/>
  <c r="AW45" i="54"/>
  <c r="AX45" i="54" s="1"/>
  <c r="AW38" i="54"/>
  <c r="AX38" i="54" s="1"/>
  <c r="AW40" i="54"/>
  <c r="AX40" i="54" s="1"/>
  <c r="AW42" i="54"/>
  <c r="AX42" i="54" s="1"/>
  <c r="AW44" i="54"/>
  <c r="AX44" i="54" s="1"/>
  <c r="BT40" i="5"/>
  <c r="BS40" i="5"/>
  <c r="BR40" i="5"/>
  <c r="BA40" i="5"/>
  <c r="AZ40" i="5"/>
  <c r="AY40" i="5"/>
  <c r="AX40" i="5"/>
  <c r="AW40" i="5"/>
  <c r="AV40" i="5"/>
  <c r="AU40" i="5"/>
  <c r="AT40" i="5"/>
  <c r="M14" i="54" l="1"/>
  <c r="C78" i="54"/>
  <c r="M11" i="54"/>
  <c r="AG35" i="55"/>
  <c r="M13" i="54"/>
  <c r="BF9" i="56"/>
  <c r="BG9" i="56"/>
  <c r="BH9" i="56"/>
  <c r="BG10" i="56"/>
  <c r="BF10" i="56"/>
  <c r="BH10" i="56"/>
  <c r="BI10" i="56"/>
  <c r="BC12" i="56"/>
  <c r="BD11" i="56"/>
  <c r="BG8" i="56"/>
  <c r="BF8" i="56"/>
  <c r="BH8" i="56"/>
  <c r="BI8" i="56"/>
  <c r="BG7" i="56"/>
  <c r="BF7" i="56"/>
  <c r="BI7" i="56"/>
  <c r="BH7" i="56"/>
  <c r="BD10" i="55"/>
  <c r="BH10" i="55" s="1"/>
  <c r="BD11" i="55"/>
  <c r="BC12" i="55"/>
  <c r="BD9" i="55"/>
  <c r="BD7" i="55"/>
  <c r="BD8" i="55"/>
  <c r="M9" i="54"/>
  <c r="M12" i="54"/>
  <c r="Y14" i="54"/>
  <c r="M10" i="54"/>
  <c r="M8" i="54"/>
  <c r="AY41" i="54"/>
  <c r="AY15" i="54"/>
  <c r="AY56" i="54"/>
  <c r="AY60" i="54"/>
  <c r="AY36" i="54"/>
  <c r="AY48" i="54"/>
  <c r="AY10" i="54"/>
  <c r="AY8" i="54"/>
  <c r="AY17" i="54"/>
  <c r="AY12" i="54"/>
  <c r="AY52" i="54"/>
  <c r="AY42" i="54"/>
  <c r="AY37" i="54"/>
  <c r="AY30" i="54"/>
  <c r="AY22" i="54"/>
  <c r="AY14" i="54"/>
  <c r="AY59" i="54"/>
  <c r="AY33" i="54"/>
  <c r="AY25" i="54"/>
  <c r="AY45" i="54"/>
  <c r="AY40" i="54"/>
  <c r="AY39" i="54"/>
  <c r="AY47" i="54"/>
  <c r="AY63" i="54"/>
  <c r="AY34" i="54"/>
  <c r="AY31" i="54"/>
  <c r="AY50" i="54"/>
  <c r="AY49" i="54"/>
  <c r="AY26" i="54"/>
  <c r="AY18" i="54"/>
  <c r="AY58" i="54"/>
  <c r="AY19" i="54"/>
  <c r="AY21" i="54"/>
  <c r="AY62" i="54"/>
  <c r="AY57" i="54"/>
  <c r="AY61" i="54"/>
  <c r="AY38" i="54"/>
  <c r="AY28" i="54"/>
  <c r="AY24" i="54"/>
  <c r="AY20" i="54"/>
  <c r="AY16" i="54"/>
  <c r="AY11" i="54"/>
  <c r="AY51" i="54"/>
  <c r="AY32" i="54"/>
  <c r="AY27" i="54"/>
  <c r="AY7" i="54"/>
  <c r="AY9" i="54"/>
  <c r="AY54" i="54"/>
  <c r="AY46" i="54"/>
  <c r="AY29" i="54"/>
  <c r="AY53" i="54"/>
  <c r="AY44" i="54"/>
  <c r="AY43" i="54"/>
  <c r="AY55" i="54"/>
  <c r="AY23" i="54"/>
  <c r="AY13" i="54"/>
  <c r="BC10" i="54"/>
  <c r="AY35" i="54"/>
  <c r="C68" i="52"/>
  <c r="B68" i="52" s="1"/>
  <c r="BG11" i="56" l="1"/>
  <c r="BF11" i="56"/>
  <c r="BI11" i="56"/>
  <c r="BH11" i="56"/>
  <c r="BC13" i="56"/>
  <c r="BD12" i="56"/>
  <c r="AH62" i="55"/>
  <c r="AG62" i="55"/>
  <c r="BI10" i="55"/>
  <c r="BF10" i="55"/>
  <c r="BG10" i="55"/>
  <c r="BC13" i="55"/>
  <c r="BD12" i="55"/>
  <c r="BG8" i="55"/>
  <c r="BF8" i="55"/>
  <c r="BI8" i="55"/>
  <c r="BH8" i="55"/>
  <c r="BG11" i="55"/>
  <c r="BF11" i="55"/>
  <c r="BH11" i="55"/>
  <c r="BI11" i="55"/>
  <c r="BG7" i="55"/>
  <c r="BF7" i="55"/>
  <c r="BH7" i="55"/>
  <c r="BI7" i="55"/>
  <c r="BG9" i="55"/>
  <c r="BF9" i="55"/>
  <c r="BH9" i="55"/>
  <c r="BI9" i="55"/>
  <c r="BD9" i="54"/>
  <c r="BD10" i="54"/>
  <c r="BC11" i="54"/>
  <c r="BD7" i="54"/>
  <c r="BD8" i="54"/>
  <c r="B64" i="53"/>
  <c r="B57" i="53"/>
  <c r="B58" i="53" s="1"/>
  <c r="B59" i="53" s="1"/>
  <c r="B60" i="53" s="1"/>
  <c r="B61" i="53" s="1"/>
  <c r="B62" i="53" s="1"/>
  <c r="B7" i="53"/>
  <c r="B8" i="53" s="1"/>
  <c r="B9" i="53" s="1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C14" i="56" l="1"/>
  <c r="BD13" i="56"/>
  <c r="BG12" i="56"/>
  <c r="BH12" i="56"/>
  <c r="BF12" i="56"/>
  <c r="BI12" i="56"/>
  <c r="BH9" i="54"/>
  <c r="BF9" i="54"/>
  <c r="BG9" i="54"/>
  <c r="BI9" i="54"/>
  <c r="BG12" i="55"/>
  <c r="BF12" i="55"/>
  <c r="BI12" i="55"/>
  <c r="BH12" i="55"/>
  <c r="BD13" i="55"/>
  <c r="BC14" i="55"/>
  <c r="BC12" i="54"/>
  <c r="BD11" i="54"/>
  <c r="BF10" i="54"/>
  <c r="BG10" i="54"/>
  <c r="BI10" i="54"/>
  <c r="BH10" i="54"/>
  <c r="BH8" i="54"/>
  <c r="BF8" i="54"/>
  <c r="BI8" i="54"/>
  <c r="BG8" i="54"/>
  <c r="BH7" i="54"/>
  <c r="BF7" i="54"/>
  <c r="BI7" i="54"/>
  <c r="BG7" i="54"/>
  <c r="B65" i="53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AJ12" i="54"/>
  <c r="AJ23" i="54"/>
  <c r="E57" i="56"/>
  <c r="AK15" i="55"/>
  <c r="AK39" i="56"/>
  <c r="AK19" i="56"/>
  <c r="AL56" i="56"/>
  <c r="AJ55" i="54"/>
  <c r="AJ26" i="54"/>
  <c r="AK41" i="56"/>
  <c r="G56" i="55"/>
  <c r="AJ30" i="54"/>
  <c r="G46" i="55"/>
  <c r="AK46" i="56"/>
  <c r="AL40" i="56"/>
  <c r="G10" i="55"/>
  <c r="E31" i="56"/>
  <c r="AK42" i="56"/>
  <c r="AL11" i="56"/>
  <c r="AJ54" i="55"/>
  <c r="AK8" i="56"/>
  <c r="AJ37" i="54"/>
  <c r="AL8" i="56"/>
  <c r="AJ39" i="55"/>
  <c r="G20" i="54"/>
  <c r="AJ45" i="55"/>
  <c r="G51" i="54"/>
  <c r="AK11" i="55"/>
  <c r="AL29" i="56"/>
  <c r="G32" i="54"/>
  <c r="AJ46" i="54"/>
  <c r="AJ32" i="54"/>
  <c r="AL35" i="56"/>
  <c r="AJ65" i="55"/>
  <c r="G53" i="55"/>
  <c r="AJ47" i="55"/>
  <c r="AK48" i="56"/>
  <c r="AL7" i="56"/>
  <c r="AJ40" i="54"/>
  <c r="AK24" i="55"/>
  <c r="AL16" i="55"/>
  <c r="G18" i="54"/>
  <c r="AK16" i="56"/>
  <c r="AL23" i="56"/>
  <c r="AJ45" i="54"/>
  <c r="G11" i="54"/>
  <c r="G17" i="54"/>
  <c r="G55" i="54"/>
  <c r="AK14" i="56"/>
  <c r="G37" i="54"/>
  <c r="AJ58" i="55"/>
  <c r="AJ50" i="55"/>
  <c r="AK36" i="56"/>
  <c r="AL41" i="56"/>
  <c r="AJ53" i="54"/>
  <c r="AJ44" i="55"/>
  <c r="AJ20" i="54"/>
  <c r="AJ52" i="54"/>
  <c r="G40" i="54"/>
  <c r="AL37" i="56"/>
  <c r="AK26" i="56"/>
  <c r="AK21" i="56"/>
  <c r="AJ49" i="55"/>
  <c r="AL20" i="56"/>
  <c r="E15" i="55"/>
  <c r="AJ67" i="54"/>
  <c r="AK12" i="55"/>
  <c r="AJ66" i="54"/>
  <c r="E42" i="56"/>
  <c r="G39" i="54"/>
  <c r="AL44" i="56"/>
  <c r="AK61" i="56"/>
  <c r="AK7" i="55"/>
  <c r="E40" i="56"/>
  <c r="E6" i="54"/>
  <c r="AL26" i="55"/>
  <c r="G45" i="54"/>
  <c r="AK45" i="56"/>
  <c r="AL18" i="55"/>
  <c r="AK21" i="55"/>
  <c r="G33" i="54"/>
  <c r="G47" i="54"/>
  <c r="AJ13" i="54"/>
  <c r="AK29" i="56"/>
  <c r="AK11" i="56"/>
  <c r="G16" i="55"/>
  <c r="G36" i="54"/>
  <c r="G27" i="54"/>
  <c r="AL14" i="55"/>
  <c r="AJ67" i="55"/>
  <c r="AK9" i="56"/>
  <c r="G23" i="55"/>
  <c r="G34" i="54"/>
  <c r="G30" i="54"/>
  <c r="E52" i="55"/>
  <c r="G64" i="54"/>
  <c r="E28" i="56"/>
  <c r="E54" i="56"/>
  <c r="AL13" i="55"/>
  <c r="AL30" i="55"/>
  <c r="AJ43" i="54"/>
  <c r="E32" i="56"/>
  <c r="AJ51" i="55"/>
  <c r="AL18" i="56"/>
  <c r="AJ43" i="55"/>
  <c r="AL12" i="55"/>
  <c r="G48" i="54"/>
  <c r="G8" i="54"/>
  <c r="AL28" i="55"/>
  <c r="AK34" i="55"/>
  <c r="AL57" i="56"/>
  <c r="AJ25" i="54"/>
  <c r="E56" i="56"/>
  <c r="G30" i="55"/>
  <c r="AK18" i="56"/>
  <c r="AK25" i="56"/>
  <c r="G12" i="54"/>
  <c r="E35" i="56"/>
  <c r="G26" i="54"/>
  <c r="AK37" i="56"/>
  <c r="AK15" i="56"/>
  <c r="AL34" i="55"/>
  <c r="AL15" i="55"/>
  <c r="G28" i="54"/>
  <c r="G29" i="54"/>
  <c r="G36" i="55"/>
  <c r="AK27" i="56"/>
  <c r="G38" i="54"/>
  <c r="AJ10" i="54"/>
  <c r="AJ25" i="55"/>
  <c r="AJ63" i="54"/>
  <c r="AL39" i="56"/>
  <c r="G44" i="54"/>
  <c r="AL10" i="55"/>
  <c r="E23" i="56"/>
  <c r="E41" i="56"/>
  <c r="AJ34" i="54"/>
  <c r="AL49" i="56"/>
  <c r="E14" i="56"/>
  <c r="G61" i="54"/>
  <c r="AK56" i="56"/>
  <c r="G24" i="54"/>
  <c r="G24" i="55"/>
  <c r="G9" i="54"/>
  <c r="E13" i="56"/>
  <c r="AL24" i="56"/>
  <c r="E45" i="56"/>
  <c r="G19" i="55"/>
  <c r="AK43" i="56"/>
  <c r="AK51" i="56"/>
  <c r="AL34" i="56"/>
  <c r="AL32" i="55"/>
  <c r="AL12" i="56"/>
  <c r="G54" i="54"/>
  <c r="AJ29" i="54"/>
  <c r="G13" i="55"/>
  <c r="G33" i="55"/>
  <c r="AL32" i="56"/>
  <c r="AK44" i="56"/>
  <c r="AJ24" i="54"/>
  <c r="AJ31" i="54"/>
  <c r="AL8" i="55"/>
  <c r="AJ54" i="54"/>
  <c r="AJ17" i="55"/>
  <c r="E20" i="56"/>
  <c r="AJ16" i="54"/>
  <c r="E21" i="56"/>
  <c r="G27" i="55"/>
  <c r="G7" i="54"/>
  <c r="AL62" i="56"/>
  <c r="G29" i="55"/>
  <c r="G61" i="55"/>
  <c r="E52" i="56"/>
  <c r="AL48" i="56"/>
  <c r="E39" i="56"/>
  <c r="AL16" i="56"/>
  <c r="AJ55" i="55"/>
  <c r="E16" i="56"/>
  <c r="AL47" i="56"/>
  <c r="E62" i="56"/>
  <c r="E61" i="56"/>
  <c r="AJ40" i="55"/>
  <c r="AL21" i="55"/>
  <c r="G46" i="54"/>
  <c r="AK53" i="56"/>
  <c r="G62" i="54"/>
  <c r="AK8" i="55"/>
  <c r="AJ35" i="54"/>
  <c r="AJ38" i="54"/>
  <c r="G47" i="55"/>
  <c r="AJ19" i="55"/>
  <c r="AK14" i="55"/>
  <c r="G54" i="55"/>
  <c r="AL10" i="56"/>
  <c r="AK12" i="56"/>
  <c r="AJ60" i="55"/>
  <c r="G23" i="54"/>
  <c r="AJ44" i="54"/>
  <c r="AK55" i="56"/>
  <c r="G14" i="55"/>
  <c r="AL9" i="56"/>
  <c r="G16" i="54"/>
  <c r="G38" i="55"/>
  <c r="G21" i="55"/>
  <c r="AJ56" i="55"/>
  <c r="AJ27" i="55"/>
  <c r="AJ17" i="54"/>
  <c r="AK7" i="56"/>
  <c r="E24" i="56"/>
  <c r="AJ60" i="54"/>
  <c r="G55" i="55"/>
  <c r="AL55" i="56"/>
  <c r="E53" i="56"/>
  <c r="AJ61" i="55"/>
  <c r="AL13" i="56"/>
  <c r="G42" i="54"/>
  <c r="AL11" i="55"/>
  <c r="AK47" i="56"/>
  <c r="AL33" i="56"/>
  <c r="AK10" i="55"/>
  <c r="G57" i="54"/>
  <c r="AK32" i="55"/>
  <c r="AJ49" i="54"/>
  <c r="G43" i="54"/>
  <c r="AJ57" i="54"/>
  <c r="AL27" i="56"/>
  <c r="AK24" i="56"/>
  <c r="AK38" i="56"/>
  <c r="AK54" i="56"/>
  <c r="AK62" i="56"/>
  <c r="AJ64" i="54"/>
  <c r="AL28" i="56"/>
  <c r="G42" i="55"/>
  <c r="G56" i="54"/>
  <c r="AK26" i="55"/>
  <c r="AL19" i="56"/>
  <c r="AK18" i="55"/>
  <c r="G63" i="54"/>
  <c r="AK33" i="55"/>
  <c r="G10" i="54"/>
  <c r="E20" i="55"/>
  <c r="AK23" i="56"/>
  <c r="G28" i="55"/>
  <c r="AL43" i="56"/>
  <c r="AK16" i="55"/>
  <c r="G15" i="54"/>
  <c r="G44" i="55"/>
  <c r="G41" i="55"/>
  <c r="AJ58" i="54"/>
  <c r="G52" i="54"/>
  <c r="AJ36" i="55"/>
  <c r="AL61" i="56"/>
  <c r="AJ59" i="54"/>
  <c r="G50" i="54"/>
  <c r="E17" i="55"/>
  <c r="AJ62" i="55"/>
  <c r="E34" i="56"/>
  <c r="G45" i="55"/>
  <c r="AK30" i="55"/>
  <c r="AK34" i="56"/>
  <c r="AJ41" i="55"/>
  <c r="AJ50" i="54"/>
  <c r="E58" i="56"/>
  <c r="AJ56" i="54"/>
  <c r="AL51" i="56"/>
  <c r="AL46" i="56"/>
  <c r="AL53" i="56"/>
  <c r="G13" i="54"/>
  <c r="AK40" i="56"/>
  <c r="AL9" i="55"/>
  <c r="AL7" i="55"/>
  <c r="AJ61" i="54"/>
  <c r="E26" i="56"/>
  <c r="AK28" i="55"/>
  <c r="G35" i="55"/>
  <c r="AK20" i="56"/>
  <c r="G50" i="55"/>
  <c r="E43" i="56"/>
  <c r="AJ8" i="54"/>
  <c r="AL21" i="56"/>
  <c r="AJ62" i="54"/>
  <c r="AJ47" i="54"/>
  <c r="AL15" i="56"/>
  <c r="AL54" i="56"/>
  <c r="AK13" i="56"/>
  <c r="AJ65" i="54"/>
  <c r="AJ29" i="55"/>
  <c r="E48" i="56"/>
  <c r="AL33" i="55"/>
  <c r="AJ38" i="55"/>
  <c r="G22" i="54"/>
  <c r="G25" i="54"/>
  <c r="AL22" i="56"/>
  <c r="G39" i="55"/>
  <c r="AL26" i="56"/>
  <c r="E36" i="56"/>
  <c r="AJ41" i="54"/>
  <c r="G40" i="55"/>
  <c r="AJ19" i="54"/>
  <c r="AK57" i="56"/>
  <c r="AJ36" i="54"/>
  <c r="AL42" i="56"/>
  <c r="AJ28" i="54"/>
  <c r="AJ15" i="54"/>
  <c r="G34" i="55"/>
  <c r="AJ51" i="54"/>
  <c r="G18" i="55"/>
  <c r="G31" i="55"/>
  <c r="AJ37" i="55"/>
  <c r="AK28" i="56"/>
  <c r="AK17" i="56"/>
  <c r="AL31" i="56"/>
  <c r="E51" i="56"/>
  <c r="AJ42" i="55"/>
  <c r="G51" i="55"/>
  <c r="E30" i="56"/>
  <c r="AK31" i="56"/>
  <c r="AJ20" i="55"/>
  <c r="G53" i="54"/>
  <c r="AJ39" i="54"/>
  <c r="AJ27" i="54"/>
  <c r="AL30" i="56"/>
  <c r="AJ22" i="54"/>
  <c r="E47" i="56"/>
  <c r="AJ52" i="55"/>
  <c r="AL25" i="56"/>
  <c r="AK35" i="56"/>
  <c r="E38" i="56"/>
  <c r="G35" i="54"/>
  <c r="AJ66" i="55"/>
  <c r="G57" i="55"/>
  <c r="AJ64" i="55"/>
  <c r="AK10" i="56"/>
  <c r="E55" i="56"/>
  <c r="AJ31" i="55"/>
  <c r="AK30" i="56"/>
  <c r="AK22" i="56"/>
  <c r="E29" i="56"/>
  <c r="G8" i="55"/>
  <c r="AJ46" i="55"/>
  <c r="AJ48" i="55"/>
  <c r="E44" i="56"/>
  <c r="AJ23" i="55"/>
  <c r="AJ53" i="55"/>
  <c r="G9" i="55"/>
  <c r="AK13" i="55"/>
  <c r="G49" i="55"/>
  <c r="E48" i="55"/>
  <c r="G21" i="54"/>
  <c r="G25" i="55"/>
  <c r="AJ21" i="54"/>
  <c r="E46" i="56"/>
  <c r="AJ7" i="54"/>
  <c r="AJ9" i="54"/>
  <c r="AK9" i="55"/>
  <c r="AK58" i="56"/>
  <c r="AK49" i="56"/>
  <c r="AJ33" i="54"/>
  <c r="AL24" i="55"/>
  <c r="AJ59" i="55"/>
  <c r="AK33" i="56"/>
  <c r="G14" i="54"/>
  <c r="E62" i="55"/>
  <c r="AL36" i="56"/>
  <c r="E18" i="56"/>
  <c r="G37" i="55"/>
  <c r="AJ42" i="54"/>
  <c r="G43" i="55"/>
  <c r="AK32" i="56"/>
  <c r="G32" i="55"/>
  <c r="G12" i="55"/>
  <c r="AL58" i="56"/>
  <c r="AL52" i="56"/>
  <c r="AJ14" i="54"/>
  <c r="AL14" i="56"/>
  <c r="AL45" i="56"/>
  <c r="AJ11" i="54"/>
  <c r="AJ18" i="54"/>
  <c r="G49" i="54"/>
  <c r="G11" i="55"/>
  <c r="AK52" i="56"/>
  <c r="AJ22" i="55"/>
  <c r="AJ57" i="55"/>
  <c r="E22" i="55"/>
  <c r="E58" i="55"/>
  <c r="AL17" i="56"/>
  <c r="G41" i="54"/>
  <c r="AJ63" i="55"/>
  <c r="G26" i="55"/>
  <c r="G19" i="54"/>
  <c r="E37" i="56"/>
  <c r="G31" i="54"/>
  <c r="E7" i="55"/>
  <c r="AL38" i="56"/>
  <c r="E50" i="56"/>
  <c r="AJ48" i="54"/>
  <c r="U9" i="56" l="1"/>
  <c r="V9" i="56" s="1"/>
  <c r="O11" i="56"/>
  <c r="O9" i="56"/>
  <c r="R8" i="56"/>
  <c r="O10" i="56"/>
  <c r="U11" i="56"/>
  <c r="V11" i="56" s="1"/>
  <c r="R9" i="56"/>
  <c r="O13" i="56"/>
  <c r="U12" i="56"/>
  <c r="O16" i="56" a="1"/>
  <c r="O16" i="56" s="1"/>
  <c r="R12" i="56"/>
  <c r="R11" i="56"/>
  <c r="R10" i="56"/>
  <c r="U8" i="56"/>
  <c r="V8" i="56" s="1"/>
  <c r="U10" i="56"/>
  <c r="R13" i="56"/>
  <c r="S13" i="56" s="1"/>
  <c r="O12" i="56"/>
  <c r="U13" i="56"/>
  <c r="V13" i="56" s="1"/>
  <c r="R16" i="56" a="1"/>
  <c r="R16" i="56" s="1"/>
  <c r="O8" i="56"/>
  <c r="U16" i="56" a="1"/>
  <c r="U16" i="56" s="1"/>
  <c r="AM51" i="56"/>
  <c r="AM10" i="56"/>
  <c r="AG21" i="56"/>
  <c r="AH21" i="56"/>
  <c r="AM25" i="56"/>
  <c r="AH28" i="56"/>
  <c r="AG28" i="56"/>
  <c r="AM18" i="56"/>
  <c r="AH13" i="55"/>
  <c r="AG13" i="55"/>
  <c r="AM33" i="56"/>
  <c r="AL60" i="54"/>
  <c r="AK60" i="54"/>
  <c r="AM60" i="54" s="1"/>
  <c r="AM18" i="55"/>
  <c r="AL67" i="54"/>
  <c r="AK67" i="54"/>
  <c r="AM67" i="54" s="1"/>
  <c r="AH51" i="56"/>
  <c r="AG51" i="56"/>
  <c r="AM24" i="56"/>
  <c r="AH24" i="56"/>
  <c r="AG24" i="56"/>
  <c r="AM34" i="56"/>
  <c r="AH28" i="55"/>
  <c r="AG28" i="55"/>
  <c r="AG8" i="56"/>
  <c r="AH8" i="56"/>
  <c r="AM54" i="56"/>
  <c r="AM55" i="56"/>
  <c r="AG12" i="55"/>
  <c r="AH12" i="55"/>
  <c r="AM36" i="56"/>
  <c r="AH13" i="56"/>
  <c r="AG13" i="56"/>
  <c r="AG7" i="55"/>
  <c r="AH7" i="55"/>
  <c r="AM49" i="56"/>
  <c r="AM8" i="55"/>
  <c r="AG61" i="56"/>
  <c r="AH61" i="56"/>
  <c r="AH10" i="56"/>
  <c r="AG10" i="56"/>
  <c r="AM14" i="55"/>
  <c r="AM9" i="56"/>
  <c r="AG36" i="56"/>
  <c r="AH36" i="56"/>
  <c r="AM30" i="56"/>
  <c r="AM20" i="56"/>
  <c r="AH24" i="55"/>
  <c r="AG24" i="55"/>
  <c r="AM12" i="56"/>
  <c r="AG10" i="55"/>
  <c r="AH10" i="55"/>
  <c r="AM32" i="55"/>
  <c r="AH48" i="56"/>
  <c r="AG48" i="56"/>
  <c r="AH38" i="56"/>
  <c r="AG38" i="56"/>
  <c r="AG34" i="56"/>
  <c r="AH34" i="56"/>
  <c r="AM21" i="56"/>
  <c r="AM61" i="56"/>
  <c r="AM43" i="56"/>
  <c r="AM22" i="56"/>
  <c r="AM8" i="56"/>
  <c r="AH54" i="56"/>
  <c r="AG54" i="56"/>
  <c r="AH18" i="55"/>
  <c r="AG18" i="55"/>
  <c r="AM13" i="55"/>
  <c r="AM12" i="55"/>
  <c r="AM28" i="55"/>
  <c r="AM11" i="56"/>
  <c r="AM11" i="55"/>
  <c r="AG34" i="55"/>
  <c r="AH34" i="55"/>
  <c r="AM26" i="55"/>
  <c r="AL63" i="55"/>
  <c r="AK63" i="55"/>
  <c r="AM63" i="55" s="1"/>
  <c r="AL59" i="55"/>
  <c r="AK59" i="55"/>
  <c r="AM59" i="55" s="1"/>
  <c r="AH9" i="56"/>
  <c r="AG9" i="56"/>
  <c r="AH27" i="56"/>
  <c r="AG27" i="56"/>
  <c r="AG23" i="56"/>
  <c r="AH23" i="56"/>
  <c r="AH14" i="55"/>
  <c r="AG14" i="55"/>
  <c r="AM57" i="56"/>
  <c r="AH30" i="55"/>
  <c r="AG30" i="55"/>
  <c r="AG16" i="55"/>
  <c r="AH16" i="55"/>
  <c r="AM31" i="56"/>
  <c r="AH16" i="56"/>
  <c r="AG16" i="56"/>
  <c r="AG30" i="56"/>
  <c r="AH30" i="56"/>
  <c r="AM16" i="56"/>
  <c r="AH15" i="56"/>
  <c r="AG15" i="56"/>
  <c r="AH8" i="55"/>
  <c r="AG8" i="55"/>
  <c r="AM38" i="56"/>
  <c r="AL67" i="55"/>
  <c r="AK67" i="55"/>
  <c r="AM67" i="55" s="1"/>
  <c r="AH15" i="55"/>
  <c r="AG15" i="55"/>
  <c r="AG52" i="56"/>
  <c r="AH52" i="56"/>
  <c r="AM47" i="56"/>
  <c r="AL65" i="55"/>
  <c r="AK65" i="55"/>
  <c r="AM65" i="55" s="1"/>
  <c r="AM53" i="56"/>
  <c r="AG43" i="56"/>
  <c r="AH43" i="56"/>
  <c r="AM24" i="55"/>
  <c r="AM52" i="56"/>
  <c r="AM58" i="56"/>
  <c r="AM39" i="56"/>
  <c r="AM41" i="56"/>
  <c r="AG33" i="55"/>
  <c r="AH33" i="55"/>
  <c r="AM44" i="56"/>
  <c r="AM35" i="56"/>
  <c r="AM15" i="55"/>
  <c r="AM56" i="56"/>
  <c r="AK65" i="54"/>
  <c r="AM65" i="54" s="1"/>
  <c r="AL65" i="54"/>
  <c r="AH14" i="56"/>
  <c r="AG14" i="56"/>
  <c r="AM9" i="55"/>
  <c r="AG21" i="55"/>
  <c r="AH21" i="55"/>
  <c r="AH20" i="56"/>
  <c r="AG20" i="56"/>
  <c r="AH31" i="56"/>
  <c r="AG31" i="56"/>
  <c r="AG19" i="56"/>
  <c r="AH19" i="56"/>
  <c r="AH40" i="56"/>
  <c r="AG40" i="56"/>
  <c r="AM7" i="55"/>
  <c r="AM37" i="56"/>
  <c r="AM16" i="55"/>
  <c r="AL58" i="54"/>
  <c r="AK58" i="54"/>
  <c r="AM58" i="54" s="1"/>
  <c r="AM29" i="56"/>
  <c r="AM48" i="56"/>
  <c r="AM42" i="56"/>
  <c r="AH39" i="56"/>
  <c r="AG39" i="56"/>
  <c r="AM15" i="56"/>
  <c r="AM32" i="56"/>
  <c r="AH22" i="56"/>
  <c r="AG22" i="56"/>
  <c r="AG37" i="56"/>
  <c r="AH37" i="56"/>
  <c r="AL64" i="55"/>
  <c r="AK64" i="55"/>
  <c r="AM64" i="55" s="1"/>
  <c r="AM10" i="55"/>
  <c r="AM46" i="56"/>
  <c r="AG29" i="56"/>
  <c r="AH29" i="56"/>
  <c r="AH35" i="56"/>
  <c r="AG35" i="56"/>
  <c r="AH11" i="56"/>
  <c r="AG11" i="56"/>
  <c r="AH44" i="56"/>
  <c r="AG44" i="56"/>
  <c r="AH57" i="56"/>
  <c r="AG57" i="56"/>
  <c r="AM34" i="55"/>
  <c r="AL59" i="54"/>
  <c r="AK59" i="54"/>
  <c r="AM59" i="54" s="1"/>
  <c r="AK66" i="55"/>
  <c r="AM66" i="55" s="1"/>
  <c r="AL66" i="55"/>
  <c r="AG18" i="56"/>
  <c r="AH18" i="56"/>
  <c r="AM33" i="55"/>
  <c r="AM21" i="55"/>
  <c r="AM19" i="56"/>
  <c r="AM30" i="55"/>
  <c r="AG26" i="55"/>
  <c r="AH26" i="55"/>
  <c r="AG55" i="56"/>
  <c r="AH55" i="56"/>
  <c r="AH58" i="56"/>
  <c r="AG58" i="56"/>
  <c r="AM27" i="56"/>
  <c r="AG41" i="56"/>
  <c r="AH41" i="56"/>
  <c r="AH46" i="56"/>
  <c r="AG46" i="56"/>
  <c r="AG12" i="56"/>
  <c r="AH12" i="56"/>
  <c r="AM40" i="56"/>
  <c r="AG7" i="56"/>
  <c r="AH7" i="56"/>
  <c r="AG56" i="56"/>
  <c r="AH56" i="56"/>
  <c r="AM28" i="56"/>
  <c r="AH26" i="56"/>
  <c r="AG26" i="56"/>
  <c r="AH9" i="55"/>
  <c r="AG9" i="55"/>
  <c r="AM13" i="56"/>
  <c r="AM26" i="56"/>
  <c r="AL60" i="55"/>
  <c r="AK60" i="55"/>
  <c r="AM60" i="55" s="1"/>
  <c r="AG49" i="56"/>
  <c r="AH49" i="56"/>
  <c r="AM7" i="56"/>
  <c r="AH32" i="56"/>
  <c r="AG32" i="56"/>
  <c r="AM17" i="56"/>
  <c r="AH32" i="55"/>
  <c r="AG32" i="55"/>
  <c r="AL66" i="54"/>
  <c r="AK66" i="54"/>
  <c r="AM66" i="54" s="1"/>
  <c r="AH11" i="55"/>
  <c r="AG11" i="55"/>
  <c r="AG42" i="56"/>
  <c r="AH42" i="56"/>
  <c r="AG33" i="56"/>
  <c r="AH33" i="56"/>
  <c r="AM45" i="56"/>
  <c r="AH17" i="56"/>
  <c r="AG17" i="56"/>
  <c r="AH25" i="56"/>
  <c r="AG25" i="56"/>
  <c r="AM14" i="56"/>
  <c r="AG47" i="56"/>
  <c r="AH47" i="56"/>
  <c r="AG53" i="56"/>
  <c r="AH53" i="56"/>
  <c r="AM23" i="56"/>
  <c r="AG45" i="56"/>
  <c r="AH45" i="56"/>
  <c r="AM62" i="56"/>
  <c r="BG13" i="56"/>
  <c r="BF13" i="56"/>
  <c r="BH13" i="56"/>
  <c r="BI13" i="56"/>
  <c r="BC15" i="56"/>
  <c r="BD14" i="56"/>
  <c r="BG13" i="55"/>
  <c r="BF13" i="55"/>
  <c r="BI13" i="55"/>
  <c r="BH13" i="55"/>
  <c r="BD14" i="55"/>
  <c r="BC15" i="55"/>
  <c r="BF11" i="54"/>
  <c r="BH11" i="54"/>
  <c r="BG11" i="54"/>
  <c r="BI11" i="54"/>
  <c r="BC13" i="54"/>
  <c r="BD12" i="54"/>
  <c r="AZ62" i="5"/>
  <c r="AY62" i="5"/>
  <c r="AX62" i="5"/>
  <c r="AZ61" i="5"/>
  <c r="AZ63" i="5" s="1"/>
  <c r="AY61" i="5"/>
  <c r="AY63" i="5" s="1"/>
  <c r="AX61" i="5"/>
  <c r="AX63" i="5" s="1"/>
  <c r="BA57" i="5"/>
  <c r="AZ57" i="5"/>
  <c r="AY57" i="5"/>
  <c r="AX57" i="5"/>
  <c r="BA56" i="5"/>
  <c r="BA58" i="5" s="1"/>
  <c r="AZ56" i="5"/>
  <c r="AZ58" i="5" s="1"/>
  <c r="AY56" i="5"/>
  <c r="AX56" i="5"/>
  <c r="BA47" i="5"/>
  <c r="AZ47" i="5"/>
  <c r="AY47" i="5"/>
  <c r="AX47" i="5"/>
  <c r="BA46" i="5"/>
  <c r="BA52" i="5" s="1"/>
  <c r="O13" i="9" s="1"/>
  <c r="AZ46" i="5"/>
  <c r="AZ52" i="5" s="1"/>
  <c r="AY46" i="5"/>
  <c r="AY52" i="5" s="1"/>
  <c r="AX46" i="5"/>
  <c r="AX52" i="5" s="1"/>
  <c r="BA45" i="5"/>
  <c r="AZ45" i="5"/>
  <c r="AY45" i="5"/>
  <c r="AX45" i="5"/>
  <c r="BA44" i="5"/>
  <c r="BA51" i="5" s="1"/>
  <c r="O12" i="9" s="1"/>
  <c r="AZ44" i="5"/>
  <c r="AZ51" i="5" s="1"/>
  <c r="AZ53" i="5" s="1"/>
  <c r="AY44" i="5"/>
  <c r="AY51" i="5" s="1"/>
  <c r="AY53" i="5" s="1"/>
  <c r="AX44" i="5"/>
  <c r="AX51" i="5" s="1"/>
  <c r="AX53" i="5" s="1"/>
  <c r="BA43" i="5"/>
  <c r="AZ43" i="5"/>
  <c r="AY43" i="5"/>
  <c r="AX43" i="5"/>
  <c r="BA42" i="5"/>
  <c r="BA50" i="5" s="1"/>
  <c r="O11" i="9" s="1"/>
  <c r="O14" i="9" s="1"/>
  <c r="AZ42" i="5"/>
  <c r="AZ50" i="5" s="1"/>
  <c r="AY42" i="5"/>
  <c r="AY50" i="5" s="1"/>
  <c r="AX42" i="5"/>
  <c r="AX50" i="5" s="1"/>
  <c r="BV31" i="7"/>
  <c r="BV21" i="7"/>
  <c r="BV11" i="7"/>
  <c r="BV7" i="7"/>
  <c r="G60" i="52"/>
  <c r="E60" i="52" s="1"/>
  <c r="AH67" i="52"/>
  <c r="AG67" i="52"/>
  <c r="AF67" i="52"/>
  <c r="AH66" i="52"/>
  <c r="AG66" i="52"/>
  <c r="AF66" i="52"/>
  <c r="AH65" i="52"/>
  <c r="AG65" i="52"/>
  <c r="AF65" i="52"/>
  <c r="AH64" i="52"/>
  <c r="AG64" i="52"/>
  <c r="AF64" i="52"/>
  <c r="AV63" i="52"/>
  <c r="AV62" i="52"/>
  <c r="AV61" i="52"/>
  <c r="AV60" i="52"/>
  <c r="AH60" i="52"/>
  <c r="AG60" i="52"/>
  <c r="AF60" i="52"/>
  <c r="AF61" i="52" s="1"/>
  <c r="AF62" i="52" s="1"/>
  <c r="AF63" i="52" s="1"/>
  <c r="AV59" i="52"/>
  <c r="AH59" i="52"/>
  <c r="AG59" i="52"/>
  <c r="AF59" i="52"/>
  <c r="G59" i="52"/>
  <c r="E59" i="52" s="1"/>
  <c r="AV58" i="52"/>
  <c r="AV57" i="52"/>
  <c r="AV56" i="52"/>
  <c r="AV55" i="52"/>
  <c r="AV54" i="52"/>
  <c r="AV53" i="52"/>
  <c r="AV52" i="52"/>
  <c r="AV51" i="52"/>
  <c r="AV50" i="52"/>
  <c r="AV49" i="52"/>
  <c r="AV48" i="52"/>
  <c r="AV47" i="52"/>
  <c r="AV46" i="52"/>
  <c r="AV45" i="52"/>
  <c r="AV44" i="52"/>
  <c r="AV43" i="52"/>
  <c r="AV42" i="52"/>
  <c r="AV41" i="52"/>
  <c r="AV40" i="52"/>
  <c r="AV39" i="52"/>
  <c r="AV38" i="52"/>
  <c r="AV37" i="52"/>
  <c r="AV36" i="52"/>
  <c r="AV35" i="52"/>
  <c r="AV34" i="52"/>
  <c r="AV33" i="52"/>
  <c r="AV32" i="52"/>
  <c r="AV31" i="52"/>
  <c r="AV30" i="52"/>
  <c r="AV29" i="52"/>
  <c r="AV28" i="52"/>
  <c r="AV27" i="52"/>
  <c r="AV26" i="52"/>
  <c r="AV25" i="52"/>
  <c r="AV24" i="52"/>
  <c r="AV23" i="52"/>
  <c r="AV22" i="52"/>
  <c r="AV21" i="52"/>
  <c r="AV20" i="52"/>
  <c r="AV19" i="52"/>
  <c r="AV18" i="52"/>
  <c r="AV17" i="52"/>
  <c r="AV16" i="52"/>
  <c r="L16" i="52" a="1"/>
  <c r="L16" i="52" s="1"/>
  <c r="AV15" i="52"/>
  <c r="AV14" i="52"/>
  <c r="AV13" i="52"/>
  <c r="L13" i="52"/>
  <c r="AV12" i="52"/>
  <c r="L12" i="52"/>
  <c r="AV11" i="52"/>
  <c r="L11" i="52"/>
  <c r="AV10" i="52"/>
  <c r="L10" i="52"/>
  <c r="AV9" i="52"/>
  <c r="L9" i="52"/>
  <c r="AV8" i="52"/>
  <c r="L8" i="52"/>
  <c r="BC7" i="52"/>
  <c r="AV7" i="52"/>
  <c r="AF7" i="52"/>
  <c r="AF8" i="52" s="1"/>
  <c r="AF9" i="52" s="1"/>
  <c r="AF10" i="52" s="1"/>
  <c r="AF11" i="52" s="1"/>
  <c r="AF12" i="52" s="1"/>
  <c r="AF13" i="52" s="1"/>
  <c r="AF14" i="52" s="1"/>
  <c r="AF15" i="52" s="1"/>
  <c r="AF16" i="52" s="1"/>
  <c r="AF17" i="52" s="1"/>
  <c r="AF18" i="52" s="1"/>
  <c r="AF19" i="52" s="1"/>
  <c r="AF20" i="52" s="1"/>
  <c r="AF21" i="52" s="1"/>
  <c r="AF22" i="52" s="1"/>
  <c r="AF23" i="52" s="1"/>
  <c r="AF24" i="52" s="1"/>
  <c r="AF25" i="52" s="1"/>
  <c r="AF26" i="52" s="1"/>
  <c r="AF27" i="52" s="1"/>
  <c r="AF28" i="52" s="1"/>
  <c r="AF29" i="52" s="1"/>
  <c r="AF30" i="52" s="1"/>
  <c r="AF31" i="52" s="1"/>
  <c r="AF32" i="52" s="1"/>
  <c r="AF33" i="52" s="1"/>
  <c r="AF34" i="52" s="1"/>
  <c r="AF35" i="52" s="1"/>
  <c r="AF36" i="52" s="1"/>
  <c r="AF37" i="52" s="1"/>
  <c r="AF38" i="52" s="1"/>
  <c r="AF39" i="52" s="1"/>
  <c r="AF40" i="52" s="1"/>
  <c r="AF41" i="52" s="1"/>
  <c r="AF42" i="52" s="1"/>
  <c r="AF43" i="52" s="1"/>
  <c r="AF44" i="52" s="1"/>
  <c r="AF45" i="52" s="1"/>
  <c r="AF46" i="52" s="1"/>
  <c r="AF47" i="52" s="1"/>
  <c r="AF48" i="52" s="1"/>
  <c r="AF49" i="52" s="1"/>
  <c r="AF50" i="52" s="1"/>
  <c r="AF51" i="52" s="1"/>
  <c r="AF52" i="52" s="1"/>
  <c r="AF53" i="52" s="1"/>
  <c r="AF54" i="52" s="1"/>
  <c r="AF55" i="52" s="1"/>
  <c r="AF56" i="52" s="1"/>
  <c r="AF57" i="52" s="1"/>
  <c r="AF58" i="52" s="1"/>
  <c r="AL4" i="52"/>
  <c r="AL2" i="52" s="1"/>
  <c r="AK4" i="52"/>
  <c r="AK2" i="52" s="1"/>
  <c r="AJ4" i="52"/>
  <c r="AJ2" i="52" s="1"/>
  <c r="G3" i="52"/>
  <c r="E2" i="52"/>
  <c r="E3" i="52" s="1"/>
  <c r="A1" i="52"/>
  <c r="AK64" i="54"/>
  <c r="E10" i="54"/>
  <c r="AL42" i="55"/>
  <c r="AL57" i="55"/>
  <c r="E14" i="55"/>
  <c r="E53" i="54"/>
  <c r="AL40" i="55"/>
  <c r="AL56" i="55"/>
  <c r="E26" i="55"/>
  <c r="AK14" i="54"/>
  <c r="AK31" i="54"/>
  <c r="AL36" i="55"/>
  <c r="E30" i="55"/>
  <c r="E9" i="55"/>
  <c r="E45" i="55"/>
  <c r="AK58" i="55"/>
  <c r="AL61" i="55"/>
  <c r="E43" i="54"/>
  <c r="AK27" i="54"/>
  <c r="AL39" i="55"/>
  <c r="AK43" i="55"/>
  <c r="E41" i="54"/>
  <c r="E33" i="55"/>
  <c r="AK23" i="55"/>
  <c r="AL61" i="54"/>
  <c r="E24" i="55"/>
  <c r="AK29" i="54"/>
  <c r="E6" i="52"/>
  <c r="AL19" i="55"/>
  <c r="E61" i="54"/>
  <c r="E21" i="54"/>
  <c r="AL23" i="54"/>
  <c r="AK61" i="54"/>
  <c r="E46" i="55"/>
  <c r="AK20" i="54"/>
  <c r="AK50" i="55"/>
  <c r="AL50" i="54"/>
  <c r="AL13" i="54"/>
  <c r="E23" i="54"/>
  <c r="E29" i="55"/>
  <c r="E47" i="55"/>
  <c r="AL35" i="54"/>
  <c r="E29" i="54"/>
  <c r="E20" i="54"/>
  <c r="E36" i="54"/>
  <c r="AL48" i="54"/>
  <c r="AK42" i="55"/>
  <c r="AL25" i="55"/>
  <c r="AK57" i="55"/>
  <c r="AK38" i="55"/>
  <c r="E46" i="54"/>
  <c r="AL21" i="54"/>
  <c r="E28" i="54"/>
  <c r="E42" i="55"/>
  <c r="AL12" i="54"/>
  <c r="AK19" i="54"/>
  <c r="AL36" i="54"/>
  <c r="AL64" i="54"/>
  <c r="E57" i="54"/>
  <c r="AK42" i="54"/>
  <c r="E7" i="54"/>
  <c r="E32" i="55"/>
  <c r="E36" i="55"/>
  <c r="E55" i="54"/>
  <c r="E14" i="54"/>
  <c r="AK39" i="54"/>
  <c r="AJ9" i="52"/>
  <c r="E22" i="54"/>
  <c r="E45" i="54"/>
  <c r="AK7" i="54"/>
  <c r="AL29" i="54"/>
  <c r="AK20" i="55"/>
  <c r="E10" i="55"/>
  <c r="AK49" i="54"/>
  <c r="AL22" i="54"/>
  <c r="AL23" i="55"/>
  <c r="E56" i="55"/>
  <c r="AL49" i="55"/>
  <c r="E48" i="54"/>
  <c r="AK27" i="55"/>
  <c r="AK56" i="54"/>
  <c r="E12" i="55"/>
  <c r="E54" i="55"/>
  <c r="AL52" i="54"/>
  <c r="AK41" i="55"/>
  <c r="E54" i="54"/>
  <c r="E51" i="54"/>
  <c r="AL26" i="54"/>
  <c r="AL31" i="55"/>
  <c r="AL30" i="54"/>
  <c r="E15" i="54"/>
  <c r="E44" i="54"/>
  <c r="E19" i="54"/>
  <c r="E26" i="54"/>
  <c r="AL15" i="54"/>
  <c r="E55" i="55"/>
  <c r="AL11" i="54"/>
  <c r="E27" i="54"/>
  <c r="E25" i="55"/>
  <c r="E35" i="55"/>
  <c r="AL10" i="54"/>
  <c r="E8" i="54"/>
  <c r="AL48" i="55"/>
  <c r="E34" i="54"/>
  <c r="AK51" i="55"/>
  <c r="AL7" i="54"/>
  <c r="AL44" i="54"/>
  <c r="AL25" i="54"/>
  <c r="E27" i="55"/>
  <c r="E50" i="55"/>
  <c r="E34" i="55"/>
  <c r="AK32" i="54"/>
  <c r="AK15" i="54"/>
  <c r="E13" i="55"/>
  <c r="AK11" i="54"/>
  <c r="E64" i="54"/>
  <c r="AL43" i="54"/>
  <c r="AL34" i="54"/>
  <c r="E21" i="55"/>
  <c r="AL18" i="54"/>
  <c r="AL27" i="55"/>
  <c r="AK13" i="54"/>
  <c r="E42" i="54"/>
  <c r="E25" i="54"/>
  <c r="AK22" i="55"/>
  <c r="AK56" i="55"/>
  <c r="AK63" i="54"/>
  <c r="AK57" i="54"/>
  <c r="E52" i="54"/>
  <c r="AK47" i="54"/>
  <c r="AL46" i="55"/>
  <c r="AL19" i="54"/>
  <c r="E17" i="54"/>
  <c r="E37" i="54"/>
  <c r="AK35" i="54"/>
  <c r="E38" i="54"/>
  <c r="AL56" i="54"/>
  <c r="AL54" i="54"/>
  <c r="AK44" i="55"/>
  <c r="AK62" i="55"/>
  <c r="AL49" i="54"/>
  <c r="AL22" i="55"/>
  <c r="E33" i="54"/>
  <c r="AL33" i="54"/>
  <c r="E12" i="54"/>
  <c r="E24" i="54"/>
  <c r="AK29" i="55"/>
  <c r="AL46" i="54"/>
  <c r="AK48" i="55"/>
  <c r="AK55" i="55"/>
  <c r="AL47" i="55"/>
  <c r="AL8" i="54"/>
  <c r="AK34" i="54"/>
  <c r="AL42" i="54"/>
  <c r="AL57" i="54"/>
  <c r="E31" i="54"/>
  <c r="E28" i="55"/>
  <c r="E53" i="55"/>
  <c r="E8" i="55"/>
  <c r="AL53" i="55"/>
  <c r="AL53" i="54"/>
  <c r="AK22" i="54"/>
  <c r="E31" i="55"/>
  <c r="AK46" i="55"/>
  <c r="E35" i="54"/>
  <c r="AL43" i="55"/>
  <c r="AL50" i="55"/>
  <c r="AL24" i="54"/>
  <c r="AL20" i="55"/>
  <c r="AL41" i="54"/>
  <c r="AK41" i="54"/>
  <c r="AK52" i="54"/>
  <c r="AL55" i="54"/>
  <c r="AK51" i="54"/>
  <c r="E18" i="54"/>
  <c r="AK46" i="54"/>
  <c r="AK61" i="55"/>
  <c r="AK45" i="54"/>
  <c r="AL37" i="55"/>
  <c r="AL58" i="55"/>
  <c r="AK30" i="54"/>
  <c r="AJ57" i="52"/>
  <c r="AL14" i="54"/>
  <c r="AK25" i="55"/>
  <c r="AK36" i="55"/>
  <c r="AL63" i="54"/>
  <c r="E41" i="55"/>
  <c r="AK12" i="54"/>
  <c r="AK40" i="55"/>
  <c r="AK16" i="54"/>
  <c r="AK24" i="54"/>
  <c r="AK49" i="55"/>
  <c r="E13" i="54"/>
  <c r="AK43" i="54"/>
  <c r="E11" i="55"/>
  <c r="AK45" i="55"/>
  <c r="E30" i="54"/>
  <c r="AK50" i="54"/>
  <c r="E18" i="55"/>
  <c r="AK9" i="54"/>
  <c r="E49" i="54"/>
  <c r="AK54" i="54"/>
  <c r="E23" i="55"/>
  <c r="AL32" i="54"/>
  <c r="AK48" i="54"/>
  <c r="E57" i="55"/>
  <c r="AK10" i="54"/>
  <c r="AL44" i="55"/>
  <c r="G61" i="52"/>
  <c r="E32" i="54"/>
  <c r="E56" i="54"/>
  <c r="AL16" i="54"/>
  <c r="AL37" i="54"/>
  <c r="AK17" i="54"/>
  <c r="AL47" i="54"/>
  <c r="AL29" i="55"/>
  <c r="E43" i="55"/>
  <c r="AK18" i="54"/>
  <c r="AL62" i="55"/>
  <c r="AL51" i="55"/>
  <c r="AK36" i="54"/>
  <c r="E40" i="55"/>
  <c r="AK53" i="55"/>
  <c r="E40" i="54"/>
  <c r="AK39" i="55"/>
  <c r="AL9" i="54"/>
  <c r="AL17" i="55"/>
  <c r="AL39" i="54"/>
  <c r="AK21" i="54"/>
  <c r="AL41" i="55"/>
  <c r="AL27" i="54"/>
  <c r="AK37" i="55"/>
  <c r="E16" i="55"/>
  <c r="E39" i="55"/>
  <c r="AK23" i="54"/>
  <c r="AL38" i="54"/>
  <c r="AK38" i="54"/>
  <c r="AL51" i="54"/>
  <c r="AL28" i="54"/>
  <c r="AK28" i="54"/>
  <c r="E51" i="55"/>
  <c r="E63" i="54"/>
  <c r="E62" i="54"/>
  <c r="AK17" i="55"/>
  <c r="AK47" i="55"/>
  <c r="E61" i="55"/>
  <c r="AL40" i="54"/>
  <c r="AK53" i="54"/>
  <c r="AK44" i="54"/>
  <c r="E44" i="55"/>
  <c r="E50" i="54"/>
  <c r="AK62" i="54"/>
  <c r="AK37" i="54"/>
  <c r="AL62" i="54"/>
  <c r="AK26" i="54"/>
  <c r="AK55" i="54"/>
  <c r="AK31" i="55"/>
  <c r="AK8" i="54"/>
  <c r="AK25" i="54"/>
  <c r="AL54" i="55"/>
  <c r="AJ50" i="52"/>
  <c r="E47" i="54"/>
  <c r="AK54" i="55"/>
  <c r="E11" i="54"/>
  <c r="AK19" i="55"/>
  <c r="AK40" i="54"/>
  <c r="E49" i="55"/>
  <c r="AL31" i="54"/>
  <c r="AL45" i="55"/>
  <c r="AL20" i="54"/>
  <c r="AL38" i="55"/>
  <c r="AL55" i="55"/>
  <c r="AL52" i="55"/>
  <c r="AL45" i="54"/>
  <c r="E19" i="55"/>
  <c r="AK33" i="54"/>
  <c r="E37" i="55"/>
  <c r="E39" i="54"/>
  <c r="E38" i="55"/>
  <c r="AK52" i="55"/>
  <c r="E9" i="54"/>
  <c r="E16" i="54"/>
  <c r="AL17" i="54"/>
  <c r="AR7" i="7"/>
  <c r="AA11" i="56" l="1"/>
  <c r="AA9" i="56"/>
  <c r="AA12" i="56"/>
  <c r="AA10" i="56"/>
  <c r="AY58" i="5"/>
  <c r="AA8" i="56"/>
  <c r="U14" i="56"/>
  <c r="V10" i="56" s="1"/>
  <c r="O14" i="56"/>
  <c r="P9" i="56" s="1"/>
  <c r="AA13" i="56"/>
  <c r="R14" i="56"/>
  <c r="S14" i="56" s="1"/>
  <c r="AW8" i="52"/>
  <c r="AM28" i="54"/>
  <c r="AM22" i="54"/>
  <c r="AG26" i="54"/>
  <c r="AH26" i="54"/>
  <c r="AM22" i="55"/>
  <c r="AG45" i="55"/>
  <c r="AH45" i="55"/>
  <c r="AH56" i="54"/>
  <c r="AG56" i="54"/>
  <c r="AM64" i="54"/>
  <c r="AH41" i="54"/>
  <c r="AG41" i="54"/>
  <c r="AH47" i="54"/>
  <c r="AG47" i="54"/>
  <c r="AH46" i="54"/>
  <c r="AG46" i="54"/>
  <c r="AM40" i="55"/>
  <c r="AH42" i="55"/>
  <c r="AG42" i="55"/>
  <c r="AM57" i="55"/>
  <c r="AM10" i="54"/>
  <c r="AG18" i="54"/>
  <c r="AH18" i="54"/>
  <c r="AM55" i="55"/>
  <c r="AM27" i="55"/>
  <c r="AH33" i="54"/>
  <c r="AG33" i="54"/>
  <c r="AH55" i="54"/>
  <c r="AG55" i="54"/>
  <c r="AM38" i="54"/>
  <c r="AG38" i="54"/>
  <c r="AH38" i="54"/>
  <c r="AH7" i="54"/>
  <c r="AG7" i="54"/>
  <c r="AM43" i="55"/>
  <c r="AM17" i="55"/>
  <c r="AM42" i="55"/>
  <c r="AH22" i="55"/>
  <c r="AG22" i="55"/>
  <c r="AM44" i="54"/>
  <c r="AG34" i="54"/>
  <c r="AH34" i="54"/>
  <c r="AH37" i="54"/>
  <c r="AG37" i="54"/>
  <c r="AG50" i="55"/>
  <c r="AH50" i="55"/>
  <c r="AG52" i="55"/>
  <c r="AH52" i="55"/>
  <c r="AH52" i="54"/>
  <c r="AG52" i="54"/>
  <c r="AH15" i="54"/>
  <c r="AG15" i="54"/>
  <c r="AM35" i="54"/>
  <c r="AM56" i="55"/>
  <c r="AG20" i="54"/>
  <c r="AH20" i="54"/>
  <c r="AM11" i="54"/>
  <c r="AG37" i="55"/>
  <c r="AH37" i="55"/>
  <c r="AH43" i="54"/>
  <c r="AG43" i="54"/>
  <c r="AG47" i="55"/>
  <c r="AH47" i="55"/>
  <c r="AG48" i="54"/>
  <c r="AH48" i="54"/>
  <c r="AM50" i="54"/>
  <c r="AM57" i="54"/>
  <c r="AH54" i="55"/>
  <c r="AG54" i="55"/>
  <c r="AM23" i="54"/>
  <c r="AM54" i="55"/>
  <c r="AM62" i="54"/>
  <c r="AH40" i="55"/>
  <c r="AG40" i="55"/>
  <c r="R10" i="55"/>
  <c r="O9" i="55"/>
  <c r="O12" i="55"/>
  <c r="R9" i="55"/>
  <c r="U16" i="55" a="1"/>
  <c r="U16" i="55" s="1"/>
  <c r="R8" i="55"/>
  <c r="U13" i="55"/>
  <c r="V13" i="55" s="1"/>
  <c r="O10" i="55"/>
  <c r="R12" i="55"/>
  <c r="U11" i="55"/>
  <c r="V11" i="55" s="1"/>
  <c r="U9" i="55"/>
  <c r="V9" i="55" s="1"/>
  <c r="U12" i="55"/>
  <c r="R11" i="55"/>
  <c r="R13" i="55"/>
  <c r="S13" i="55" s="1"/>
  <c r="O8" i="55"/>
  <c r="O11" i="55"/>
  <c r="O13" i="55"/>
  <c r="U10" i="55"/>
  <c r="O16" i="55" a="1"/>
  <c r="O16" i="55" s="1"/>
  <c r="U8" i="55"/>
  <c r="V8" i="55" s="1"/>
  <c r="R16" i="55" a="1"/>
  <c r="R16" i="55" s="1"/>
  <c r="AM31" i="55"/>
  <c r="AM27" i="54"/>
  <c r="AM30" i="54"/>
  <c r="AM42" i="54"/>
  <c r="AG30" i="54"/>
  <c r="AH30" i="54"/>
  <c r="AH53" i="55"/>
  <c r="AG53" i="55"/>
  <c r="AM47" i="54"/>
  <c r="AG54" i="54"/>
  <c r="AH54" i="54"/>
  <c r="AG29" i="55"/>
  <c r="AH29" i="55"/>
  <c r="AH21" i="54"/>
  <c r="AG21" i="54"/>
  <c r="AM58" i="55"/>
  <c r="AG39" i="55"/>
  <c r="AH39" i="55"/>
  <c r="AG49" i="55"/>
  <c r="AH49" i="55"/>
  <c r="AM20" i="55"/>
  <c r="R9" i="54"/>
  <c r="U12" i="54"/>
  <c r="R10" i="54"/>
  <c r="U9" i="54"/>
  <c r="V9" i="54" s="1"/>
  <c r="O8" i="54"/>
  <c r="O12" i="54"/>
  <c r="R11" i="54"/>
  <c r="O9" i="54"/>
  <c r="R8" i="54"/>
  <c r="O10" i="54"/>
  <c r="U13" i="54"/>
  <c r="V13" i="54" s="1"/>
  <c r="O13" i="54"/>
  <c r="O16" i="54" a="1"/>
  <c r="O16" i="54" s="1"/>
  <c r="U8" i="54"/>
  <c r="V8" i="54" s="1"/>
  <c r="U10" i="54"/>
  <c r="U16" i="54" a="1"/>
  <c r="U16" i="54" s="1"/>
  <c r="R12" i="54"/>
  <c r="U11" i="54"/>
  <c r="V11" i="54" s="1"/>
  <c r="R13" i="54"/>
  <c r="S13" i="54" s="1"/>
  <c r="R16" i="54" a="1"/>
  <c r="R16" i="54" s="1"/>
  <c r="O11" i="54"/>
  <c r="AH56" i="55"/>
  <c r="AG56" i="55"/>
  <c r="AM26" i="54"/>
  <c r="AG19" i="55"/>
  <c r="AH19" i="55"/>
  <c r="AG17" i="54"/>
  <c r="AH17" i="54"/>
  <c r="AH31" i="55"/>
  <c r="AG31" i="55"/>
  <c r="AM13" i="54"/>
  <c r="AG48" i="55"/>
  <c r="AH48" i="55"/>
  <c r="AH9" i="54"/>
  <c r="AG9" i="54"/>
  <c r="AG23" i="55"/>
  <c r="AH23" i="55"/>
  <c r="AG19" i="54"/>
  <c r="AH19" i="54"/>
  <c r="AM29" i="54"/>
  <c r="AH24" i="54"/>
  <c r="AG24" i="54"/>
  <c r="AM53" i="54"/>
  <c r="AM49" i="55"/>
  <c r="AM44" i="55"/>
  <c r="AM7" i="54"/>
  <c r="AH57" i="54"/>
  <c r="AG57" i="54"/>
  <c r="AG22" i="54"/>
  <c r="AH22" i="54"/>
  <c r="AM36" i="55"/>
  <c r="AM45" i="54"/>
  <c r="AH42" i="54"/>
  <c r="AG42" i="54"/>
  <c r="AM20" i="54"/>
  <c r="AH61" i="54"/>
  <c r="AG61" i="54"/>
  <c r="AM40" i="54"/>
  <c r="AM8" i="54"/>
  <c r="AM62" i="55"/>
  <c r="AH46" i="55"/>
  <c r="AG46" i="55"/>
  <c r="AG25" i="54"/>
  <c r="AH25" i="54"/>
  <c r="AH51" i="55"/>
  <c r="AG51" i="55"/>
  <c r="AM56" i="54"/>
  <c r="AG17" i="55"/>
  <c r="AH17" i="55"/>
  <c r="AM50" i="55"/>
  <c r="AM17" i="54"/>
  <c r="AM25" i="54"/>
  <c r="AM48" i="54"/>
  <c r="AM33" i="54"/>
  <c r="AH40" i="54"/>
  <c r="AG40" i="54"/>
  <c r="AM39" i="54"/>
  <c r="AH43" i="55"/>
  <c r="AG43" i="55"/>
  <c r="AH20" i="55"/>
  <c r="AG20" i="55"/>
  <c r="AH50" i="54"/>
  <c r="AG50" i="54"/>
  <c r="AH58" i="55"/>
  <c r="AG58" i="55"/>
  <c r="AM43" i="54"/>
  <c r="AG8" i="54"/>
  <c r="AH8" i="54"/>
  <c r="AG39" i="54"/>
  <c r="AH39" i="54"/>
  <c r="AH31" i="54"/>
  <c r="AG31" i="54"/>
  <c r="AG32" i="54"/>
  <c r="AH32" i="54"/>
  <c r="AM19" i="54"/>
  <c r="AM37" i="55"/>
  <c r="AG27" i="55"/>
  <c r="AH27" i="55"/>
  <c r="AM48" i="55"/>
  <c r="AH44" i="55"/>
  <c r="AG44" i="55"/>
  <c r="AH41" i="55"/>
  <c r="AG41" i="55"/>
  <c r="AM15" i="54"/>
  <c r="AM54" i="54"/>
  <c r="AM16" i="54"/>
  <c r="AH53" i="54"/>
  <c r="AG53" i="54"/>
  <c r="AH36" i="55"/>
  <c r="AG36" i="55"/>
  <c r="AM61" i="55"/>
  <c r="AH62" i="54"/>
  <c r="AG62" i="54"/>
  <c r="AG55" i="55"/>
  <c r="AH55" i="55"/>
  <c r="AM31" i="54"/>
  <c r="AM36" i="54"/>
  <c r="AM21" i="54"/>
  <c r="AM52" i="54"/>
  <c r="AG45" i="54"/>
  <c r="AH45" i="54"/>
  <c r="AH61" i="55"/>
  <c r="AG61" i="55"/>
  <c r="AG35" i="54"/>
  <c r="AH35" i="54"/>
  <c r="AH12" i="54"/>
  <c r="AG12" i="54"/>
  <c r="AM41" i="55"/>
  <c r="AG14" i="54"/>
  <c r="AH14" i="54"/>
  <c r="AH38" i="55"/>
  <c r="AG38" i="55"/>
  <c r="AM51" i="54"/>
  <c r="AM24" i="54"/>
  <c r="AH11" i="54"/>
  <c r="AG11" i="54"/>
  <c r="AH25" i="55"/>
  <c r="AG25" i="55"/>
  <c r="AG49" i="54"/>
  <c r="AH49" i="54"/>
  <c r="AM46" i="55"/>
  <c r="AM32" i="54"/>
  <c r="AM37" i="54"/>
  <c r="AG27" i="54"/>
  <c r="AH27" i="54"/>
  <c r="AM29" i="55"/>
  <c r="AG10" i="54"/>
  <c r="AH10" i="54"/>
  <c r="AM19" i="55"/>
  <c r="AG51" i="54"/>
  <c r="AH51" i="54"/>
  <c r="AM63" i="54"/>
  <c r="AM41" i="54"/>
  <c r="AM14" i="54"/>
  <c r="AM23" i="55"/>
  <c r="AM47" i="55"/>
  <c r="AM34" i="54"/>
  <c r="AH57" i="55"/>
  <c r="AG57" i="55"/>
  <c r="AH13" i="54"/>
  <c r="AG13" i="54"/>
  <c r="AH23" i="54"/>
  <c r="AG23" i="54"/>
  <c r="AM53" i="55"/>
  <c r="AM38" i="55"/>
  <c r="AM52" i="55"/>
  <c r="AM55" i="54"/>
  <c r="AG44" i="54"/>
  <c r="AH44" i="54"/>
  <c r="AM25" i="55"/>
  <c r="AG28" i="54"/>
  <c r="AH28" i="54"/>
  <c r="AM18" i="54"/>
  <c r="AH36" i="54"/>
  <c r="AG36" i="54"/>
  <c r="AM49" i="54"/>
  <c r="AG29" i="54"/>
  <c r="AH29" i="54"/>
  <c r="AM51" i="55"/>
  <c r="AM39" i="55"/>
  <c r="AG16" i="54"/>
  <c r="AH16" i="54"/>
  <c r="AM9" i="54"/>
  <c r="AM45" i="55"/>
  <c r="AM46" i="54"/>
  <c r="AM12" i="54"/>
  <c r="AM61" i="54"/>
  <c r="P14" i="56"/>
  <c r="BF14" i="56"/>
  <c r="BI14" i="56"/>
  <c r="BH14" i="56"/>
  <c r="BG14" i="56"/>
  <c r="BC16" i="56"/>
  <c r="BD15" i="56"/>
  <c r="BC16" i="55"/>
  <c r="BD15" i="55"/>
  <c r="BF14" i="55"/>
  <c r="BI14" i="55"/>
  <c r="BH14" i="55"/>
  <c r="BG14" i="55"/>
  <c r="BF12" i="54"/>
  <c r="BI12" i="54"/>
  <c r="BG12" i="54"/>
  <c r="BH12" i="54"/>
  <c r="BD13" i="54"/>
  <c r="BC14" i="54"/>
  <c r="BA61" i="5"/>
  <c r="BA62" i="5"/>
  <c r="O12" i="10" s="1"/>
  <c r="BA53" i="5"/>
  <c r="AX58" i="5"/>
  <c r="AX8" i="52"/>
  <c r="AW9" i="52"/>
  <c r="L14" i="52"/>
  <c r="M8" i="52" s="1"/>
  <c r="AW12" i="52"/>
  <c r="AX12" i="52" s="1"/>
  <c r="AW15" i="52"/>
  <c r="AX15" i="52" s="1"/>
  <c r="AW16" i="52"/>
  <c r="AX16" i="52" s="1"/>
  <c r="M9" i="52"/>
  <c r="AX9" i="52"/>
  <c r="AW10" i="52"/>
  <c r="AX10" i="52" s="1"/>
  <c r="AW13" i="52"/>
  <c r="AX13" i="52" s="1"/>
  <c r="AW14" i="52"/>
  <c r="AX14" i="52" s="1"/>
  <c r="AW17" i="52"/>
  <c r="AX17" i="52" s="1"/>
  <c r="AW63" i="52"/>
  <c r="AX63" i="52" s="1"/>
  <c r="AW61" i="52"/>
  <c r="AX61" i="52" s="1"/>
  <c r="AW60" i="52"/>
  <c r="AX60" i="52" s="1"/>
  <c r="AW59" i="52"/>
  <c r="AX59" i="52" s="1"/>
  <c r="AW58" i="52"/>
  <c r="AX58" i="52" s="1"/>
  <c r="AW56" i="52"/>
  <c r="AX56" i="52" s="1"/>
  <c r="AW54" i="52"/>
  <c r="AX54" i="52" s="1"/>
  <c r="AW52" i="52"/>
  <c r="AX52" i="52" s="1"/>
  <c r="AW50" i="52"/>
  <c r="AX50" i="52" s="1"/>
  <c r="AW48" i="52"/>
  <c r="AX48" i="52" s="1"/>
  <c r="AW46" i="52"/>
  <c r="AX46" i="52" s="1"/>
  <c r="AW38" i="52"/>
  <c r="AX38" i="52" s="1"/>
  <c r="AW23" i="52"/>
  <c r="AX23" i="52" s="1"/>
  <c r="AW19" i="52"/>
  <c r="AX19" i="52" s="1"/>
  <c r="AW7" i="52"/>
  <c r="AX7" i="52" s="1"/>
  <c r="AW40" i="52"/>
  <c r="AX40" i="52" s="1"/>
  <c r="AW37" i="52"/>
  <c r="AX37" i="52" s="1"/>
  <c r="AW27" i="52"/>
  <c r="AX27" i="52" s="1"/>
  <c r="AW21" i="52"/>
  <c r="AX21" i="52" s="1"/>
  <c r="AW42" i="52"/>
  <c r="AX42" i="52" s="1"/>
  <c r="AW35" i="52"/>
  <c r="AX35" i="52" s="1"/>
  <c r="AW31" i="52"/>
  <c r="AX31" i="52" s="1"/>
  <c r="AW25" i="52"/>
  <c r="AX25" i="52" s="1"/>
  <c r="AW22" i="52"/>
  <c r="AX22" i="52" s="1"/>
  <c r="AW18" i="52"/>
  <c r="AX18" i="52" s="1"/>
  <c r="BC8" i="52"/>
  <c r="AW11" i="52"/>
  <c r="AX11" i="52" s="1"/>
  <c r="AW33" i="52"/>
  <c r="AX33" i="52" s="1"/>
  <c r="AW41" i="52"/>
  <c r="AX41" i="52"/>
  <c r="AW47" i="52"/>
  <c r="AX47" i="52" s="1"/>
  <c r="AW53" i="52"/>
  <c r="AX53" i="52" s="1"/>
  <c r="AW36" i="52"/>
  <c r="AX36" i="52" s="1"/>
  <c r="AW39" i="52"/>
  <c r="AX39" i="52" s="1"/>
  <c r="AW45" i="52"/>
  <c r="AX45" i="52" s="1"/>
  <c r="AW62" i="52"/>
  <c r="AX62" i="52" s="1"/>
  <c r="AW20" i="52"/>
  <c r="AX20" i="52" s="1"/>
  <c r="AW24" i="52"/>
  <c r="AX24" i="52" s="1"/>
  <c r="AW26" i="52"/>
  <c r="AX26" i="52" s="1"/>
  <c r="AW29" i="52"/>
  <c r="AX29" i="52" s="1"/>
  <c r="AW30" i="52"/>
  <c r="AX30" i="52" s="1"/>
  <c r="AW32" i="52"/>
  <c r="AX32" i="52" s="1"/>
  <c r="AW34" i="52"/>
  <c r="AX34" i="52" s="1"/>
  <c r="AW55" i="52"/>
  <c r="AX55" i="52" s="1"/>
  <c r="AW28" i="52"/>
  <c r="AX28" i="52" s="1"/>
  <c r="AW44" i="52"/>
  <c r="AX44" i="52" s="1"/>
  <c r="AW43" i="52"/>
  <c r="AX43" i="52" s="1"/>
  <c r="AW49" i="52"/>
  <c r="AX49" i="52" s="1"/>
  <c r="AW57" i="52"/>
  <c r="AX57" i="52" s="1"/>
  <c r="AW51" i="52"/>
  <c r="AX51" i="52" s="1"/>
  <c r="C68" i="51"/>
  <c r="AH67" i="51"/>
  <c r="AG67" i="51"/>
  <c r="AF67" i="51"/>
  <c r="AH66" i="51"/>
  <c r="AG66" i="51"/>
  <c r="AF66" i="51"/>
  <c r="AH65" i="51"/>
  <c r="AG65" i="51"/>
  <c r="AF65" i="51"/>
  <c r="AH64" i="51"/>
  <c r="AG64" i="51"/>
  <c r="AF64" i="51"/>
  <c r="AV63" i="51"/>
  <c r="AV62" i="51"/>
  <c r="AV61" i="51"/>
  <c r="AH61" i="51"/>
  <c r="AG61" i="51"/>
  <c r="AF61" i="51"/>
  <c r="AF62" i="51" s="1"/>
  <c r="AF63" i="51" s="1"/>
  <c r="G61" i="51"/>
  <c r="AV60" i="51"/>
  <c r="AH60" i="51"/>
  <c r="AG60" i="51"/>
  <c r="AF60" i="51"/>
  <c r="G60" i="51"/>
  <c r="AV59" i="51"/>
  <c r="AH59" i="51"/>
  <c r="AG59" i="51"/>
  <c r="AF59" i="51"/>
  <c r="G59" i="51"/>
  <c r="AV58" i="51"/>
  <c r="AV57" i="51"/>
  <c r="AV56" i="51"/>
  <c r="AV55" i="51"/>
  <c r="AV54" i="51"/>
  <c r="AV53" i="51"/>
  <c r="AV52" i="51"/>
  <c r="AV51" i="51"/>
  <c r="AV50" i="51"/>
  <c r="AV49" i="51"/>
  <c r="AV48" i="51"/>
  <c r="AV47" i="51"/>
  <c r="AV46" i="51"/>
  <c r="AV45" i="51"/>
  <c r="AV44" i="51"/>
  <c r="AV43" i="51"/>
  <c r="AV42" i="51"/>
  <c r="AV41" i="51"/>
  <c r="AV40" i="51"/>
  <c r="AV39" i="51"/>
  <c r="AV38" i="51"/>
  <c r="AV37" i="51"/>
  <c r="AV36" i="51"/>
  <c r="AV35" i="51"/>
  <c r="AV34" i="51"/>
  <c r="AV33" i="51"/>
  <c r="AV32" i="51"/>
  <c r="AV31" i="51"/>
  <c r="AV30" i="51"/>
  <c r="AV29" i="51"/>
  <c r="AV28" i="51"/>
  <c r="AV27" i="51"/>
  <c r="AV26" i="51"/>
  <c r="AV25" i="51"/>
  <c r="AV24" i="51"/>
  <c r="AV23" i="51"/>
  <c r="AV22" i="51"/>
  <c r="AV21" i="51"/>
  <c r="AV20" i="51"/>
  <c r="AV19" i="51"/>
  <c r="AV18" i="51"/>
  <c r="AV17" i="51"/>
  <c r="AV16" i="51"/>
  <c r="L16" i="51" a="1"/>
  <c r="L16" i="51" s="1"/>
  <c r="AV15" i="51"/>
  <c r="AV14" i="51"/>
  <c r="AV13" i="51"/>
  <c r="L13" i="51"/>
  <c r="AV12" i="51"/>
  <c r="L12" i="51"/>
  <c r="AV11" i="51"/>
  <c r="L11" i="51"/>
  <c r="AV10" i="51"/>
  <c r="L10" i="51"/>
  <c r="AV9" i="51"/>
  <c r="L9" i="51"/>
  <c r="AV8" i="51"/>
  <c r="L8" i="51"/>
  <c r="BC7" i="51"/>
  <c r="BC8" i="51" s="1"/>
  <c r="AV7" i="51"/>
  <c r="AF7" i="51"/>
  <c r="AF8" i="51" s="1"/>
  <c r="AF9" i="51" s="1"/>
  <c r="AF10" i="51" s="1"/>
  <c r="AF11" i="51" s="1"/>
  <c r="AF12" i="51" s="1"/>
  <c r="AF13" i="51" s="1"/>
  <c r="AF14" i="51" s="1"/>
  <c r="AF15" i="51" s="1"/>
  <c r="AF16" i="51" s="1"/>
  <c r="AF17" i="51" s="1"/>
  <c r="AF18" i="51" s="1"/>
  <c r="AF19" i="51" s="1"/>
  <c r="AF20" i="51" s="1"/>
  <c r="AF21" i="51" s="1"/>
  <c r="AF22" i="51" s="1"/>
  <c r="AF23" i="51" s="1"/>
  <c r="AF24" i="51" s="1"/>
  <c r="AF25" i="51" s="1"/>
  <c r="AF26" i="51" s="1"/>
  <c r="AF27" i="51" s="1"/>
  <c r="AF28" i="51" s="1"/>
  <c r="AF29" i="51" s="1"/>
  <c r="AF30" i="51" s="1"/>
  <c r="AF31" i="51" s="1"/>
  <c r="AF32" i="51" s="1"/>
  <c r="AF33" i="51" s="1"/>
  <c r="AF34" i="51" s="1"/>
  <c r="AF35" i="51" s="1"/>
  <c r="AF36" i="51" s="1"/>
  <c r="AF37" i="51" s="1"/>
  <c r="AF38" i="51" s="1"/>
  <c r="AF39" i="51" s="1"/>
  <c r="AF40" i="51" s="1"/>
  <c r="AF41" i="51" s="1"/>
  <c r="AF42" i="51" s="1"/>
  <c r="AF43" i="51" s="1"/>
  <c r="AF44" i="51" s="1"/>
  <c r="AF45" i="51" s="1"/>
  <c r="AF46" i="51" s="1"/>
  <c r="AF47" i="51" s="1"/>
  <c r="AF48" i="51" s="1"/>
  <c r="AF49" i="51" s="1"/>
  <c r="AF50" i="51" s="1"/>
  <c r="AF51" i="51" s="1"/>
  <c r="AF52" i="51" s="1"/>
  <c r="AF53" i="51" s="1"/>
  <c r="AF54" i="51" s="1"/>
  <c r="AF55" i="51" s="1"/>
  <c r="AF56" i="51" s="1"/>
  <c r="AF57" i="51" s="1"/>
  <c r="AF58" i="51" s="1"/>
  <c r="AL4" i="51"/>
  <c r="AL2" i="51" s="1"/>
  <c r="AK4" i="51"/>
  <c r="AK2" i="51" s="1"/>
  <c r="AJ4" i="51"/>
  <c r="AJ2" i="51" s="1"/>
  <c r="G3" i="51"/>
  <c r="E2" i="51"/>
  <c r="E3" i="51" s="1"/>
  <c r="A1" i="51"/>
  <c r="G58" i="52"/>
  <c r="AJ37" i="52"/>
  <c r="AJ8" i="52"/>
  <c r="G25" i="52"/>
  <c r="AJ14" i="52"/>
  <c r="G18" i="52"/>
  <c r="G44" i="52"/>
  <c r="G41" i="52"/>
  <c r="AJ30" i="52"/>
  <c r="E61" i="52"/>
  <c r="AJ43" i="52"/>
  <c r="AJ36" i="52"/>
  <c r="G31" i="52"/>
  <c r="AJ42" i="52"/>
  <c r="AJ31" i="52"/>
  <c r="AJ17" i="52"/>
  <c r="AJ61" i="52"/>
  <c r="AJ38" i="52"/>
  <c r="AJ40" i="52"/>
  <c r="AJ15" i="52"/>
  <c r="AJ22" i="52"/>
  <c r="AJ29" i="52"/>
  <c r="AJ25" i="52"/>
  <c r="G11" i="52"/>
  <c r="AJ7" i="52"/>
  <c r="G22" i="52"/>
  <c r="AJ51" i="52"/>
  <c r="AJ20" i="52"/>
  <c r="G55" i="52"/>
  <c r="G15" i="51"/>
  <c r="AJ19" i="52"/>
  <c r="G39" i="52"/>
  <c r="AJ27" i="52"/>
  <c r="AJ13" i="52"/>
  <c r="AJ46" i="52"/>
  <c r="G37" i="52"/>
  <c r="G57" i="52"/>
  <c r="AJ54" i="52"/>
  <c r="G13" i="52"/>
  <c r="G40" i="52"/>
  <c r="AJ48" i="52"/>
  <c r="G9" i="52"/>
  <c r="G23" i="52"/>
  <c r="G29" i="52"/>
  <c r="AJ18" i="52"/>
  <c r="AJ58" i="52"/>
  <c r="G16" i="52"/>
  <c r="G62" i="52"/>
  <c r="G53" i="52"/>
  <c r="AJ34" i="52"/>
  <c r="AJ60" i="52"/>
  <c r="G32" i="52"/>
  <c r="AJ49" i="52"/>
  <c r="AJ24" i="52"/>
  <c r="AJ53" i="52"/>
  <c r="G20" i="52"/>
  <c r="G17" i="52"/>
  <c r="AJ28" i="52"/>
  <c r="G8" i="52"/>
  <c r="G42" i="52"/>
  <c r="G49" i="52"/>
  <c r="G34" i="52"/>
  <c r="AJ39" i="52"/>
  <c r="G30" i="52"/>
  <c r="AJ10" i="52"/>
  <c r="AJ56" i="52"/>
  <c r="G47" i="52"/>
  <c r="AJ23" i="52"/>
  <c r="AJ11" i="52"/>
  <c r="AJ55" i="52"/>
  <c r="G7" i="52"/>
  <c r="AJ66" i="52"/>
  <c r="G63" i="52"/>
  <c r="G14" i="52"/>
  <c r="G48" i="52"/>
  <c r="G38" i="52"/>
  <c r="AJ41" i="52"/>
  <c r="G19" i="52"/>
  <c r="AJ32" i="52"/>
  <c r="G35" i="52"/>
  <c r="G12" i="52"/>
  <c r="G26" i="52"/>
  <c r="AJ45" i="52"/>
  <c r="AJ16" i="52"/>
  <c r="G54" i="52"/>
  <c r="G43" i="52"/>
  <c r="G50" i="52"/>
  <c r="G52" i="52"/>
  <c r="G33" i="52"/>
  <c r="G56" i="52"/>
  <c r="AJ63" i="52"/>
  <c r="AJ64" i="52"/>
  <c r="AJ59" i="52"/>
  <c r="G24" i="52"/>
  <c r="AJ12" i="52"/>
  <c r="G36" i="52"/>
  <c r="G12" i="51"/>
  <c r="G10" i="52"/>
  <c r="G46" i="52"/>
  <c r="G28" i="52"/>
  <c r="G15" i="52"/>
  <c r="AJ33" i="52"/>
  <c r="AJ47" i="52"/>
  <c r="AJ26" i="52"/>
  <c r="AJ35" i="52"/>
  <c r="AJ62" i="52"/>
  <c r="G51" i="52"/>
  <c r="AJ44" i="52"/>
  <c r="AJ65" i="52"/>
  <c r="G64" i="52"/>
  <c r="AJ21" i="52"/>
  <c r="G45" i="52"/>
  <c r="AJ52" i="52"/>
  <c r="AJ67" i="52"/>
  <c r="G21" i="52"/>
  <c r="G27" i="52"/>
  <c r="AO11" i="7"/>
  <c r="V12" i="56" l="1"/>
  <c r="P8" i="56"/>
  <c r="O5" i="56"/>
  <c r="P13" i="56"/>
  <c r="P11" i="56"/>
  <c r="P10" i="56"/>
  <c r="P12" i="56"/>
  <c r="AA14" i="56"/>
  <c r="S12" i="56"/>
  <c r="S10" i="56"/>
  <c r="R5" i="56"/>
  <c r="S11" i="56"/>
  <c r="S8" i="56"/>
  <c r="V14" i="56"/>
  <c r="U5" i="56"/>
  <c r="S9" i="56"/>
  <c r="AA9" i="54"/>
  <c r="AA12" i="54"/>
  <c r="AA9" i="55"/>
  <c r="AA13" i="55"/>
  <c r="R14" i="55"/>
  <c r="S9" i="55" s="1"/>
  <c r="AA10" i="55"/>
  <c r="O14" i="54"/>
  <c r="P9" i="54" s="1"/>
  <c r="AA8" i="55"/>
  <c r="U14" i="54"/>
  <c r="V10" i="54" s="1"/>
  <c r="AA11" i="55"/>
  <c r="AA13" i="54"/>
  <c r="AA11" i="54"/>
  <c r="AA10" i="54"/>
  <c r="R14" i="54"/>
  <c r="S8" i="54" s="1"/>
  <c r="AA8" i="54"/>
  <c r="O14" i="55"/>
  <c r="P9" i="55" s="1"/>
  <c r="AA12" i="55"/>
  <c r="U14" i="55"/>
  <c r="V10" i="55" s="1"/>
  <c r="BG15" i="56"/>
  <c r="BF15" i="56"/>
  <c r="BI15" i="56"/>
  <c r="BH15" i="56"/>
  <c r="BD16" i="56"/>
  <c r="BC17" i="56"/>
  <c r="BG15" i="55"/>
  <c r="BF15" i="55"/>
  <c r="BH15" i="55"/>
  <c r="BI15" i="55"/>
  <c r="BD16" i="55"/>
  <c r="BC17" i="55"/>
  <c r="BF13" i="54"/>
  <c r="BH13" i="54"/>
  <c r="BI13" i="54"/>
  <c r="BG13" i="54"/>
  <c r="BC15" i="54"/>
  <c r="BD14" i="54"/>
  <c r="BA63" i="5"/>
  <c r="O11" i="10"/>
  <c r="O14" i="10" s="1"/>
  <c r="O13" i="10" s="1"/>
  <c r="E58" i="52"/>
  <c r="AY24" i="52"/>
  <c r="AL60" i="52"/>
  <c r="AK60" i="52"/>
  <c r="AM60" i="52" s="1"/>
  <c r="AL59" i="52"/>
  <c r="AK59" i="52"/>
  <c r="AM59" i="52" s="1"/>
  <c r="AK67" i="52"/>
  <c r="AM67" i="52" s="1"/>
  <c r="AL67" i="52"/>
  <c r="AK66" i="52"/>
  <c r="AM66" i="52" s="1"/>
  <c r="AL66" i="52"/>
  <c r="AL65" i="52"/>
  <c r="AK65" i="52"/>
  <c r="AM65" i="52" s="1"/>
  <c r="AY10" i="52"/>
  <c r="AY30" i="52"/>
  <c r="AY20" i="52"/>
  <c r="AY39" i="52"/>
  <c r="AY33" i="52"/>
  <c r="AY16" i="52"/>
  <c r="AY51" i="52"/>
  <c r="AY62" i="52"/>
  <c r="AY36" i="52"/>
  <c r="AY21" i="52"/>
  <c r="AY44" i="52"/>
  <c r="AY34" i="52"/>
  <c r="AY48" i="52"/>
  <c r="AY56" i="52"/>
  <c r="AY25" i="52"/>
  <c r="AY11" i="52"/>
  <c r="BC9" i="52"/>
  <c r="AY7" i="52"/>
  <c r="AY26" i="52"/>
  <c r="AY57" i="52"/>
  <c r="AY55" i="52"/>
  <c r="AY53" i="52"/>
  <c r="M11" i="52"/>
  <c r="AY27" i="52"/>
  <c r="AY17" i="52"/>
  <c r="AY12" i="52"/>
  <c r="Y14" i="52"/>
  <c r="AY58" i="52"/>
  <c r="AY50" i="52"/>
  <c r="AY49" i="52"/>
  <c r="AY18" i="52"/>
  <c r="AY35" i="52"/>
  <c r="AY37" i="52"/>
  <c r="AY23" i="52"/>
  <c r="AY63" i="52"/>
  <c r="AY13" i="52"/>
  <c r="AY9" i="52"/>
  <c r="M13" i="52"/>
  <c r="AY15" i="52"/>
  <c r="M12" i="52"/>
  <c r="AY8" i="52"/>
  <c r="AY61" i="52"/>
  <c r="AY54" i="52"/>
  <c r="AY40" i="52"/>
  <c r="AY32" i="52"/>
  <c r="AY45" i="52"/>
  <c r="AY29" i="52"/>
  <c r="AY41" i="52"/>
  <c r="AY46" i="52"/>
  <c r="AY60" i="52"/>
  <c r="M14" i="52"/>
  <c r="L5" i="52"/>
  <c r="AY59" i="52"/>
  <c r="AY52" i="52"/>
  <c r="AY31" i="52"/>
  <c r="AY19" i="52"/>
  <c r="AY14" i="52"/>
  <c r="M10" i="52"/>
  <c r="AY43" i="52"/>
  <c r="AY28" i="52"/>
  <c r="AY47" i="52"/>
  <c r="AY22" i="52"/>
  <c r="AY42" i="52"/>
  <c r="AY38" i="52"/>
  <c r="C78" i="52"/>
  <c r="L14" i="51"/>
  <c r="M11" i="51" s="1"/>
  <c r="BC9" i="51"/>
  <c r="AW57" i="51"/>
  <c r="AX57" i="51" s="1"/>
  <c r="AW33" i="51"/>
  <c r="AX33" i="51" s="1"/>
  <c r="AW37" i="51"/>
  <c r="AX37" i="51" s="1"/>
  <c r="AW29" i="51"/>
  <c r="AX29" i="51" s="1"/>
  <c r="AW55" i="51"/>
  <c r="AX55" i="51" s="1"/>
  <c r="AW47" i="51"/>
  <c r="AX47" i="51" s="1"/>
  <c r="AW20" i="51"/>
  <c r="AX20" i="51" s="1"/>
  <c r="AW17" i="51"/>
  <c r="AX17" i="51" s="1"/>
  <c r="AW36" i="51"/>
  <c r="AX36" i="51" s="1"/>
  <c r="AW35" i="51"/>
  <c r="AX35" i="51" s="1"/>
  <c r="AW32" i="51"/>
  <c r="AX32" i="51" s="1"/>
  <c r="AW31" i="51"/>
  <c r="AX31" i="51" s="1"/>
  <c r="AW18" i="51"/>
  <c r="AX18" i="51" s="1"/>
  <c r="AW62" i="51"/>
  <c r="AX62" i="51" s="1"/>
  <c r="AW51" i="51"/>
  <c r="AX51" i="51" s="1"/>
  <c r="AW45" i="51"/>
  <c r="AX45" i="51" s="1"/>
  <c r="AW43" i="51"/>
  <c r="AW41" i="51"/>
  <c r="AX41" i="51" s="1"/>
  <c r="AW39" i="51"/>
  <c r="AX39" i="51" s="1"/>
  <c r="AW28" i="51"/>
  <c r="AX28" i="51" s="1"/>
  <c r="AW26" i="51"/>
  <c r="AX26" i="51" s="1"/>
  <c r="AW24" i="51"/>
  <c r="AX24" i="51" s="1"/>
  <c r="AW22" i="51"/>
  <c r="AX22" i="51" s="1"/>
  <c r="AW7" i="51"/>
  <c r="AX7" i="51" s="1"/>
  <c r="AW8" i="51"/>
  <c r="AX8" i="51" s="1"/>
  <c r="AW9" i="51"/>
  <c r="AX9" i="51" s="1"/>
  <c r="AW10" i="51"/>
  <c r="AX10" i="51" s="1"/>
  <c r="AW14" i="51"/>
  <c r="AX14" i="51" s="1"/>
  <c r="AW11" i="51"/>
  <c r="AX11" i="51" s="1"/>
  <c r="AW12" i="51"/>
  <c r="AX12" i="51" s="1"/>
  <c r="AW15" i="51"/>
  <c r="AX15" i="51" s="1"/>
  <c r="AW19" i="51"/>
  <c r="AX19" i="51" s="1"/>
  <c r="AW16" i="51"/>
  <c r="AX16" i="51" s="1"/>
  <c r="AW53" i="51"/>
  <c r="AX53" i="51" s="1"/>
  <c r="AW21" i="51"/>
  <c r="AX21" i="51" s="1"/>
  <c r="AW23" i="51"/>
  <c r="AX23" i="51" s="1"/>
  <c r="AW25" i="51"/>
  <c r="AX25" i="51" s="1"/>
  <c r="AW27" i="51"/>
  <c r="AX27" i="51" s="1"/>
  <c r="AW58" i="51"/>
  <c r="AX58" i="51" s="1"/>
  <c r="AW60" i="51"/>
  <c r="AX60" i="51" s="1"/>
  <c r="AW13" i="51"/>
  <c r="AX13" i="51" s="1"/>
  <c r="AW49" i="51"/>
  <c r="AX49" i="51" s="1"/>
  <c r="AW34" i="51"/>
  <c r="AX34" i="51" s="1"/>
  <c r="AW40" i="51"/>
  <c r="AX40" i="51" s="1"/>
  <c r="AW42" i="51"/>
  <c r="AX42" i="51" s="1"/>
  <c r="AW44" i="51"/>
  <c r="AX44" i="51" s="1"/>
  <c r="AW50" i="51"/>
  <c r="AX50" i="51" s="1"/>
  <c r="AW52" i="51"/>
  <c r="AX52" i="51" s="1"/>
  <c r="AW30" i="51"/>
  <c r="AX30" i="51" s="1"/>
  <c r="AW38" i="51"/>
  <c r="AX38" i="51" s="1"/>
  <c r="AX43" i="51"/>
  <c r="AW46" i="51"/>
  <c r="AX46" i="51" s="1"/>
  <c r="AW48" i="51"/>
  <c r="AX48" i="51" s="1"/>
  <c r="AW54" i="51"/>
  <c r="AX54" i="51" s="1"/>
  <c r="AW56" i="51"/>
  <c r="AX56" i="51" s="1"/>
  <c r="AW61" i="51"/>
  <c r="AX61" i="51" s="1"/>
  <c r="AW63" i="51"/>
  <c r="AX63" i="51" s="1"/>
  <c r="AW59" i="51"/>
  <c r="AX59" i="51" s="1"/>
  <c r="AL4" i="50"/>
  <c r="AK4" i="50"/>
  <c r="AJ4" i="50"/>
  <c r="AL58" i="52"/>
  <c r="AK58" i="52"/>
  <c r="E63" i="52"/>
  <c r="E62" i="52"/>
  <c r="AK11" i="52"/>
  <c r="G7" i="51"/>
  <c r="AL11" i="52"/>
  <c r="E10" i="52"/>
  <c r="C78" i="51" l="1"/>
  <c r="O5" i="54"/>
  <c r="AM11" i="52"/>
  <c r="AG11" i="52"/>
  <c r="AH11" i="52"/>
  <c r="L5" i="51"/>
  <c r="M8" i="51"/>
  <c r="M14" i="51"/>
  <c r="M12" i="51"/>
  <c r="M13" i="51"/>
  <c r="M10" i="51"/>
  <c r="M9" i="51"/>
  <c r="S14" i="55"/>
  <c r="P10" i="55"/>
  <c r="O5" i="55"/>
  <c r="P14" i="55"/>
  <c r="P8" i="55"/>
  <c r="P12" i="55"/>
  <c r="P14" i="54"/>
  <c r="S8" i="55"/>
  <c r="P10" i="54"/>
  <c r="P8" i="54"/>
  <c r="S12" i="55"/>
  <c r="S10" i="55"/>
  <c r="R5" i="55"/>
  <c r="S11" i="55"/>
  <c r="P11" i="55"/>
  <c r="P13" i="55"/>
  <c r="P11" i="54"/>
  <c r="P13" i="54"/>
  <c r="P12" i="54"/>
  <c r="V14" i="54"/>
  <c r="S14" i="54"/>
  <c r="R5" i="54"/>
  <c r="V12" i="54"/>
  <c r="S9" i="54"/>
  <c r="U5" i="54"/>
  <c r="S11" i="54"/>
  <c r="S10" i="54"/>
  <c r="S12" i="54"/>
  <c r="AA14" i="55"/>
  <c r="AA14" i="54"/>
  <c r="V12" i="55"/>
  <c r="V14" i="55"/>
  <c r="U5" i="55"/>
  <c r="BD17" i="56"/>
  <c r="BC18" i="56"/>
  <c r="BH16" i="56"/>
  <c r="BI16" i="56"/>
  <c r="BG16" i="56"/>
  <c r="BF16" i="56"/>
  <c r="BC18" i="55"/>
  <c r="BD17" i="55"/>
  <c r="BI16" i="55"/>
  <c r="BH16" i="55"/>
  <c r="BG16" i="55"/>
  <c r="BF16" i="55"/>
  <c r="BD15" i="54"/>
  <c r="BC16" i="54"/>
  <c r="BI14" i="54"/>
  <c r="BF14" i="54"/>
  <c r="BH14" i="54"/>
  <c r="BG14" i="54"/>
  <c r="BD8" i="52"/>
  <c r="BI8" i="52" s="1"/>
  <c r="AM58" i="52"/>
  <c r="AG58" i="52"/>
  <c r="AH58" i="52"/>
  <c r="AG63" i="52"/>
  <c r="AH63" i="52"/>
  <c r="BD9" i="52"/>
  <c r="BC10" i="52"/>
  <c r="BD7" i="52"/>
  <c r="Y14" i="51"/>
  <c r="AY56" i="51"/>
  <c r="AY52" i="51"/>
  <c r="AY10" i="51"/>
  <c r="AY57" i="51"/>
  <c r="AY16" i="51"/>
  <c r="AY9" i="51"/>
  <c r="AY48" i="51"/>
  <c r="AY60" i="51"/>
  <c r="AY8" i="51"/>
  <c r="AY39" i="51"/>
  <c r="AY20" i="51"/>
  <c r="AY24" i="51"/>
  <c r="AY59" i="51"/>
  <c r="AY46" i="51"/>
  <c r="AY49" i="51"/>
  <c r="AY58" i="51"/>
  <c r="AY53" i="51"/>
  <c r="AY28" i="51"/>
  <c r="AY11" i="51"/>
  <c r="AY41" i="51"/>
  <c r="AY47" i="51"/>
  <c r="AY33" i="51"/>
  <c r="AY63" i="51"/>
  <c r="AY54" i="51"/>
  <c r="AY43" i="51"/>
  <c r="AY30" i="51"/>
  <c r="AY50" i="51"/>
  <c r="AY34" i="51"/>
  <c r="AY13" i="51"/>
  <c r="AY21" i="51"/>
  <c r="AY32" i="51"/>
  <c r="AY7" i="51"/>
  <c r="AY26" i="51"/>
  <c r="AY18" i="51"/>
  <c r="AY36" i="51"/>
  <c r="AY55" i="51"/>
  <c r="AY61" i="51"/>
  <c r="AY44" i="51"/>
  <c r="AY31" i="51"/>
  <c r="AY27" i="51"/>
  <c r="AY19" i="51"/>
  <c r="AY12" i="51"/>
  <c r="AY45" i="51"/>
  <c r="AY17" i="51"/>
  <c r="AY29" i="51"/>
  <c r="AY35" i="51"/>
  <c r="AY40" i="51"/>
  <c r="AY23" i="51"/>
  <c r="AY15" i="51"/>
  <c r="AY62" i="51"/>
  <c r="AY38" i="51"/>
  <c r="AY42" i="51"/>
  <c r="AY25" i="51"/>
  <c r="AY14" i="51"/>
  <c r="AY22" i="51"/>
  <c r="AY51" i="51"/>
  <c r="AY37" i="51"/>
  <c r="BC10" i="51"/>
  <c r="BC19" i="56" l="1"/>
  <c r="BD18" i="56"/>
  <c r="BI17" i="56"/>
  <c r="BG17" i="56"/>
  <c r="BF17" i="56"/>
  <c r="BH17" i="56"/>
  <c r="BF17" i="55"/>
  <c r="BG17" i="55"/>
  <c r="BH17" i="55"/>
  <c r="BI17" i="55"/>
  <c r="BC19" i="55"/>
  <c r="BD18" i="55"/>
  <c r="BD16" i="54"/>
  <c r="BC17" i="54"/>
  <c r="BH15" i="54"/>
  <c r="BF15" i="54"/>
  <c r="BI15" i="54"/>
  <c r="BG15" i="54"/>
  <c r="BG8" i="52"/>
  <c r="BF8" i="52"/>
  <c r="BH8" i="52"/>
  <c r="BI7" i="52"/>
  <c r="BF7" i="52"/>
  <c r="BG7" i="52"/>
  <c r="BH7" i="52"/>
  <c r="BD10" i="52"/>
  <c r="BC11" i="52"/>
  <c r="BI9" i="52"/>
  <c r="BH9" i="52"/>
  <c r="BG9" i="52"/>
  <c r="BF9" i="52"/>
  <c r="BD9" i="51"/>
  <c r="BG9" i="51" s="1"/>
  <c r="BD8" i="51"/>
  <c r="BD7" i="51"/>
  <c r="BC11" i="51"/>
  <c r="BD10" i="51"/>
  <c r="C68" i="50"/>
  <c r="AH67" i="50"/>
  <c r="AG67" i="50"/>
  <c r="AF67" i="50"/>
  <c r="AH66" i="50"/>
  <c r="AG66" i="50"/>
  <c r="AF66" i="50"/>
  <c r="AH65" i="50"/>
  <c r="AG65" i="50"/>
  <c r="AF65" i="50"/>
  <c r="AH64" i="50"/>
  <c r="AG64" i="50"/>
  <c r="AF64" i="50"/>
  <c r="AV63" i="50"/>
  <c r="AV62" i="50"/>
  <c r="AV61" i="50"/>
  <c r="AH61" i="50"/>
  <c r="AG61" i="50"/>
  <c r="AF61" i="50"/>
  <c r="AF62" i="50" s="1"/>
  <c r="AF63" i="50" s="1"/>
  <c r="G61" i="50"/>
  <c r="AV60" i="50"/>
  <c r="AH60" i="50"/>
  <c r="AG60" i="50"/>
  <c r="AF60" i="50"/>
  <c r="G60" i="50"/>
  <c r="AV59" i="50"/>
  <c r="AV58" i="50"/>
  <c r="AV57" i="50"/>
  <c r="AV56" i="50"/>
  <c r="AV55" i="50"/>
  <c r="AV54" i="50"/>
  <c r="AV53" i="50"/>
  <c r="AV52" i="50"/>
  <c r="AV51" i="50"/>
  <c r="AV50" i="50"/>
  <c r="AV49" i="50"/>
  <c r="AV48" i="50"/>
  <c r="AV47" i="50"/>
  <c r="AV46" i="50"/>
  <c r="AV45" i="50"/>
  <c r="AV44" i="50"/>
  <c r="AV43" i="50"/>
  <c r="AV42" i="50"/>
  <c r="AV41" i="50"/>
  <c r="AV40" i="50"/>
  <c r="AV39" i="50"/>
  <c r="AV38" i="50"/>
  <c r="AV37" i="50"/>
  <c r="AV36" i="50"/>
  <c r="AV35" i="50"/>
  <c r="AV34" i="50"/>
  <c r="AV33" i="50"/>
  <c r="AV32" i="50"/>
  <c r="AV31" i="50"/>
  <c r="AV30" i="50"/>
  <c r="AV29" i="50"/>
  <c r="AV28" i="50"/>
  <c r="AV27" i="50"/>
  <c r="AV26" i="50"/>
  <c r="AV25" i="50"/>
  <c r="AV24" i="50"/>
  <c r="AV23" i="50"/>
  <c r="AV22" i="50"/>
  <c r="AV21" i="50"/>
  <c r="AV20" i="50"/>
  <c r="AV19" i="50"/>
  <c r="AV18" i="50"/>
  <c r="AV17" i="50"/>
  <c r="AV16" i="50"/>
  <c r="L16" i="50" a="1"/>
  <c r="L16" i="50" s="1"/>
  <c r="AV15" i="50"/>
  <c r="AV14" i="50"/>
  <c r="AV13" i="50"/>
  <c r="L13" i="50"/>
  <c r="AV12" i="50"/>
  <c r="L12" i="50"/>
  <c r="AV11" i="50"/>
  <c r="L11" i="50"/>
  <c r="AV10" i="50"/>
  <c r="L10" i="50"/>
  <c r="AV9" i="50"/>
  <c r="L9" i="50"/>
  <c r="AV8" i="50"/>
  <c r="L8" i="50"/>
  <c r="BC7" i="50"/>
  <c r="BC8" i="50" s="1"/>
  <c r="AV7" i="50"/>
  <c r="AF7" i="50"/>
  <c r="AF8" i="50" s="1"/>
  <c r="AF9" i="50" s="1"/>
  <c r="AF10" i="50" s="1"/>
  <c r="AF11" i="50" s="1"/>
  <c r="AF12" i="50" s="1"/>
  <c r="AF13" i="50" s="1"/>
  <c r="AF14" i="50" s="1"/>
  <c r="AF15" i="50" s="1"/>
  <c r="AF16" i="50" s="1"/>
  <c r="AF17" i="50" s="1"/>
  <c r="AF18" i="50" s="1"/>
  <c r="AF19" i="50" s="1"/>
  <c r="AF20" i="50" s="1"/>
  <c r="AF21" i="50" s="1"/>
  <c r="AF22" i="50" s="1"/>
  <c r="AF23" i="50" s="1"/>
  <c r="AF24" i="50" s="1"/>
  <c r="AF25" i="50" s="1"/>
  <c r="AF26" i="50" s="1"/>
  <c r="AF27" i="50" s="1"/>
  <c r="AF28" i="50" s="1"/>
  <c r="AF29" i="50" s="1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AF49" i="50" s="1"/>
  <c r="AF50" i="50" s="1"/>
  <c r="AF51" i="50" s="1"/>
  <c r="AF52" i="50" s="1"/>
  <c r="AF53" i="50" s="1"/>
  <c r="AF54" i="50" s="1"/>
  <c r="AF55" i="50" s="1"/>
  <c r="AF56" i="50" s="1"/>
  <c r="AF57" i="50" s="1"/>
  <c r="AF58" i="50" s="1"/>
  <c r="AF59" i="50" s="1"/>
  <c r="AL2" i="50"/>
  <c r="G3" i="50"/>
  <c r="AJ2" i="50"/>
  <c r="E2" i="50"/>
  <c r="E3" i="50" s="1"/>
  <c r="A1" i="50"/>
  <c r="BF18" i="56" l="1"/>
  <c r="BI18" i="56"/>
  <c r="BH18" i="56"/>
  <c r="BG18" i="56"/>
  <c r="BC20" i="56"/>
  <c r="BD19" i="56"/>
  <c r="BG18" i="55"/>
  <c r="BI18" i="55"/>
  <c r="BH18" i="55"/>
  <c r="BF18" i="55"/>
  <c r="BD19" i="55"/>
  <c r="BC20" i="55"/>
  <c r="BC18" i="54"/>
  <c r="BD17" i="54"/>
  <c r="BI16" i="54"/>
  <c r="BG16" i="54"/>
  <c r="BH16" i="54"/>
  <c r="BF16" i="54"/>
  <c r="BH9" i="51"/>
  <c r="BF9" i="51"/>
  <c r="BI9" i="51"/>
  <c r="BD11" i="52"/>
  <c r="BC12" i="52"/>
  <c r="BI10" i="52"/>
  <c r="BG10" i="52"/>
  <c r="BF10" i="52"/>
  <c r="BH10" i="52"/>
  <c r="BD11" i="51"/>
  <c r="BC12" i="51"/>
  <c r="BG10" i="51"/>
  <c r="BF10" i="51"/>
  <c r="BI10" i="51"/>
  <c r="BH10" i="51"/>
  <c r="BG7" i="51"/>
  <c r="BF7" i="51"/>
  <c r="BI7" i="51"/>
  <c r="BH7" i="51"/>
  <c r="BG8" i="51"/>
  <c r="BF8" i="51"/>
  <c r="BH8" i="51"/>
  <c r="BI8" i="51"/>
  <c r="AW8" i="50"/>
  <c r="AX8" i="50" s="1"/>
  <c r="AW9" i="50"/>
  <c r="AX9" i="50" s="1"/>
  <c r="AW7" i="50"/>
  <c r="AX7" i="50" s="1"/>
  <c r="AW13" i="50"/>
  <c r="AX13" i="50" s="1"/>
  <c r="AW21" i="50"/>
  <c r="AX21" i="50" s="1"/>
  <c r="AW29" i="50"/>
  <c r="AX29" i="50" s="1"/>
  <c r="AW37" i="50"/>
  <c r="AX37" i="50" s="1"/>
  <c r="AW45" i="50"/>
  <c r="AX45" i="50" s="1"/>
  <c r="AW53" i="50"/>
  <c r="AW62" i="50"/>
  <c r="AX62" i="50" s="1"/>
  <c r="AW60" i="50"/>
  <c r="AX60" i="50" s="1"/>
  <c r="AW63" i="50"/>
  <c r="AX63" i="50" s="1"/>
  <c r="AW11" i="50"/>
  <c r="AX11" i="50" s="1"/>
  <c r="AW17" i="50"/>
  <c r="AX17" i="50" s="1"/>
  <c r="AW25" i="50"/>
  <c r="AW33" i="50"/>
  <c r="AX33" i="50" s="1"/>
  <c r="AW41" i="50"/>
  <c r="AX41" i="50" s="1"/>
  <c r="AW49" i="50"/>
  <c r="AX49" i="50" s="1"/>
  <c r="AW57" i="50"/>
  <c r="AX57" i="50" s="1"/>
  <c r="AW10" i="50"/>
  <c r="AX10" i="50" s="1"/>
  <c r="AW12" i="50"/>
  <c r="AX12" i="50" s="1"/>
  <c r="AW16" i="50"/>
  <c r="AX16" i="50" s="1"/>
  <c r="AW20" i="50"/>
  <c r="AX20" i="50" s="1"/>
  <c r="AW24" i="50"/>
  <c r="AX24" i="50" s="1"/>
  <c r="AW28" i="50"/>
  <c r="AX28" i="50" s="1"/>
  <c r="AW32" i="50"/>
  <c r="AX32" i="50" s="1"/>
  <c r="AW36" i="50"/>
  <c r="AX36" i="50" s="1"/>
  <c r="AW40" i="50"/>
  <c r="AX40" i="50" s="1"/>
  <c r="AW44" i="50"/>
  <c r="AX44" i="50" s="1"/>
  <c r="AW48" i="50"/>
  <c r="AX48" i="50" s="1"/>
  <c r="AW52" i="50"/>
  <c r="AX52" i="50" s="1"/>
  <c r="AW56" i="50"/>
  <c r="AX56" i="50" s="1"/>
  <c r="BC9" i="50"/>
  <c r="AK2" i="50"/>
  <c r="AW15" i="50"/>
  <c r="AX15" i="50" s="1"/>
  <c r="AW23" i="50"/>
  <c r="AX23" i="50" s="1"/>
  <c r="AW43" i="50"/>
  <c r="AX43" i="50" s="1"/>
  <c r="L14" i="50"/>
  <c r="AX25" i="50"/>
  <c r="AX53" i="50"/>
  <c r="AW27" i="50"/>
  <c r="AX27" i="50" s="1"/>
  <c r="AW31" i="50"/>
  <c r="AX31" i="50" s="1"/>
  <c r="AW51" i="50"/>
  <c r="AX51" i="50" s="1"/>
  <c r="AW59" i="50"/>
  <c r="AX59" i="50" s="1"/>
  <c r="AW61" i="50"/>
  <c r="AX61" i="50" s="1"/>
  <c r="AW14" i="50"/>
  <c r="AX14" i="50" s="1"/>
  <c r="AW18" i="50"/>
  <c r="AX18" i="50" s="1"/>
  <c r="AW22" i="50"/>
  <c r="AX22" i="50" s="1"/>
  <c r="AW26" i="50"/>
  <c r="AX26" i="50" s="1"/>
  <c r="AW30" i="50"/>
  <c r="AX30" i="50" s="1"/>
  <c r="AW34" i="50"/>
  <c r="AX34" i="50" s="1"/>
  <c r="AW38" i="50"/>
  <c r="AX38" i="50" s="1"/>
  <c r="AW42" i="50"/>
  <c r="AX42" i="50" s="1"/>
  <c r="AW46" i="50"/>
  <c r="AX46" i="50" s="1"/>
  <c r="AW50" i="50"/>
  <c r="AX50" i="50" s="1"/>
  <c r="AW54" i="50"/>
  <c r="AX54" i="50" s="1"/>
  <c r="AW58" i="50"/>
  <c r="AX58" i="50" s="1"/>
  <c r="AW19" i="50"/>
  <c r="AX19" i="50" s="1"/>
  <c r="AW35" i="50"/>
  <c r="AX35" i="50" s="1"/>
  <c r="AW39" i="50"/>
  <c r="AX39" i="50" s="1"/>
  <c r="AW47" i="50"/>
  <c r="AX47" i="50" s="1"/>
  <c r="AW55" i="50"/>
  <c r="AX55" i="50" s="1"/>
  <c r="C68" i="49"/>
  <c r="AH67" i="49"/>
  <c r="AG67" i="49"/>
  <c r="AF67" i="49"/>
  <c r="AH66" i="49"/>
  <c r="AG66" i="49"/>
  <c r="AF66" i="49"/>
  <c r="AH65" i="49"/>
  <c r="AG65" i="49"/>
  <c r="AF65" i="49"/>
  <c r="AH64" i="49"/>
  <c r="AG64" i="49"/>
  <c r="AF64" i="49"/>
  <c r="AV63" i="49"/>
  <c r="AV62" i="49"/>
  <c r="AV61" i="49"/>
  <c r="AH61" i="49"/>
  <c r="AG61" i="49"/>
  <c r="AF61" i="49"/>
  <c r="AF62" i="49" s="1"/>
  <c r="AF63" i="49" s="1"/>
  <c r="G61" i="49"/>
  <c r="AV60" i="49"/>
  <c r="AH60" i="49"/>
  <c r="AG60" i="49"/>
  <c r="AF60" i="49"/>
  <c r="G60" i="49"/>
  <c r="AV59" i="49"/>
  <c r="AV58" i="49"/>
  <c r="AV57" i="49"/>
  <c r="AV56" i="49"/>
  <c r="AV55" i="49"/>
  <c r="AV54" i="49"/>
  <c r="AV53" i="49"/>
  <c r="AV52" i="49"/>
  <c r="AV51" i="49"/>
  <c r="AV50" i="49"/>
  <c r="AV49" i="49"/>
  <c r="AV48" i="49"/>
  <c r="AV47" i="49"/>
  <c r="AV46" i="49"/>
  <c r="AV45" i="49"/>
  <c r="AV44" i="49"/>
  <c r="AV43" i="49"/>
  <c r="AV42" i="49"/>
  <c r="AV41" i="49"/>
  <c r="AV40" i="49"/>
  <c r="AV39" i="49"/>
  <c r="AV38" i="49"/>
  <c r="AV37" i="49"/>
  <c r="AV36" i="49"/>
  <c r="AV35" i="49"/>
  <c r="AV34" i="49"/>
  <c r="AV33" i="49"/>
  <c r="AV32" i="49"/>
  <c r="AV31" i="49"/>
  <c r="AV30" i="49"/>
  <c r="AV29" i="49"/>
  <c r="AV28" i="49"/>
  <c r="AV27" i="49"/>
  <c r="AV26" i="49"/>
  <c r="AV25" i="49"/>
  <c r="AV24" i="49"/>
  <c r="AV23" i="49"/>
  <c r="AV22" i="49"/>
  <c r="AV21" i="49"/>
  <c r="AV20" i="49"/>
  <c r="AV19" i="49"/>
  <c r="AV18" i="49"/>
  <c r="AV17" i="49"/>
  <c r="AV16" i="49"/>
  <c r="L16" i="49" a="1"/>
  <c r="L16" i="49" s="1"/>
  <c r="AV15" i="49"/>
  <c r="AV14" i="49"/>
  <c r="AV13" i="49"/>
  <c r="L13" i="49"/>
  <c r="AV12" i="49"/>
  <c r="L12" i="49"/>
  <c r="AV11" i="49"/>
  <c r="L11" i="49"/>
  <c r="AV10" i="49"/>
  <c r="L10" i="49"/>
  <c r="AV9" i="49"/>
  <c r="L9" i="49"/>
  <c r="AV8" i="49"/>
  <c r="L8" i="49"/>
  <c r="BC7" i="49"/>
  <c r="BC8" i="49" s="1"/>
  <c r="BC9" i="49" s="1"/>
  <c r="BC10" i="49" s="1"/>
  <c r="BC11" i="49" s="1"/>
  <c r="BC12" i="49" s="1"/>
  <c r="AV7" i="49"/>
  <c r="AW7" i="49" s="1"/>
  <c r="AF7" i="49"/>
  <c r="AF8" i="49" s="1"/>
  <c r="AF9" i="49" s="1"/>
  <c r="AF10" i="49" s="1"/>
  <c r="AF11" i="49" s="1"/>
  <c r="AF12" i="49" s="1"/>
  <c r="AF13" i="49" s="1"/>
  <c r="AF14" i="49" s="1"/>
  <c r="AF15" i="49" s="1"/>
  <c r="AF16" i="49" s="1"/>
  <c r="AF17" i="49" s="1"/>
  <c r="AF18" i="49" s="1"/>
  <c r="AF19" i="49" s="1"/>
  <c r="AF20" i="49" s="1"/>
  <c r="AF21" i="49" s="1"/>
  <c r="AF22" i="49" s="1"/>
  <c r="AF23" i="49" s="1"/>
  <c r="AF24" i="49" s="1"/>
  <c r="AF25" i="49" s="1"/>
  <c r="AF26" i="49" s="1"/>
  <c r="AF27" i="49" s="1"/>
  <c r="AF28" i="49" s="1"/>
  <c r="AF29" i="49" s="1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F48" i="49" s="1"/>
  <c r="AF49" i="49" s="1"/>
  <c r="AF50" i="49" s="1"/>
  <c r="AF51" i="49" s="1"/>
  <c r="AF52" i="49" s="1"/>
  <c r="AF53" i="49" s="1"/>
  <c r="AF54" i="49" s="1"/>
  <c r="AF55" i="49" s="1"/>
  <c r="AF56" i="49" s="1"/>
  <c r="AF57" i="49" s="1"/>
  <c r="AF58" i="49" s="1"/>
  <c r="AF59" i="49" s="1"/>
  <c r="AK4" i="49"/>
  <c r="AL4" i="49" s="1"/>
  <c r="AL2" i="49" s="1"/>
  <c r="G3" i="49"/>
  <c r="AJ2" i="49"/>
  <c r="E2" i="49"/>
  <c r="E3" i="49" s="1"/>
  <c r="A1" i="49"/>
  <c r="G59" i="50"/>
  <c r="BG19" i="56" l="1"/>
  <c r="BF19" i="56"/>
  <c r="BI19" i="56"/>
  <c r="BH19" i="56"/>
  <c r="BC21" i="56"/>
  <c r="BD20" i="56"/>
  <c r="BD20" i="55"/>
  <c r="BC21" i="55"/>
  <c r="BH19" i="55"/>
  <c r="BI19" i="55"/>
  <c r="BG19" i="55"/>
  <c r="BF19" i="55"/>
  <c r="BF17" i="54"/>
  <c r="BH17" i="54"/>
  <c r="BG17" i="54"/>
  <c r="BI17" i="54"/>
  <c r="BC19" i="54"/>
  <c r="BD18" i="54"/>
  <c r="BD12" i="52"/>
  <c r="BC13" i="52"/>
  <c r="BI11" i="52"/>
  <c r="BF11" i="52"/>
  <c r="BH11" i="52"/>
  <c r="BG11" i="52"/>
  <c r="BD12" i="51"/>
  <c r="BC13" i="51"/>
  <c r="BI11" i="51"/>
  <c r="BG11" i="51"/>
  <c r="BF11" i="51"/>
  <c r="BH11" i="51"/>
  <c r="AY54" i="50"/>
  <c r="AY22" i="50"/>
  <c r="AY58" i="50"/>
  <c r="AY42" i="50"/>
  <c r="AY26" i="50"/>
  <c r="AY8" i="50"/>
  <c r="AY50" i="50"/>
  <c r="AY34" i="50"/>
  <c r="AY18" i="50"/>
  <c r="AY38" i="50"/>
  <c r="AY61" i="50"/>
  <c r="AY46" i="50"/>
  <c r="AY30" i="50"/>
  <c r="AY14" i="50"/>
  <c r="AY16" i="50"/>
  <c r="AY32" i="50"/>
  <c r="AY62" i="50"/>
  <c r="AY48" i="50"/>
  <c r="AY9" i="50"/>
  <c r="AY39" i="50"/>
  <c r="AY27" i="50"/>
  <c r="AY49" i="50"/>
  <c r="AY33" i="50"/>
  <c r="L5" i="50"/>
  <c r="M9" i="50"/>
  <c r="M14" i="50"/>
  <c r="M13" i="50"/>
  <c r="M12" i="50"/>
  <c r="M11" i="50"/>
  <c r="M10" i="50"/>
  <c r="M8" i="50"/>
  <c r="AY59" i="50"/>
  <c r="AY47" i="50"/>
  <c r="AY31" i="50"/>
  <c r="AY45" i="50"/>
  <c r="AY29" i="50"/>
  <c r="Y14" i="50"/>
  <c r="AY15" i="50"/>
  <c r="AY52" i="50"/>
  <c r="AY36" i="50"/>
  <c r="AY20" i="50"/>
  <c r="AY10" i="50"/>
  <c r="BC10" i="50"/>
  <c r="AY35" i="50"/>
  <c r="AY7" i="50"/>
  <c r="AY53" i="50"/>
  <c r="AY37" i="50"/>
  <c r="AY21" i="50"/>
  <c r="AY43" i="50"/>
  <c r="AY60" i="50"/>
  <c r="AY44" i="50"/>
  <c r="AY28" i="50"/>
  <c r="AY13" i="50"/>
  <c r="C78" i="50"/>
  <c r="AY17" i="50"/>
  <c r="AY55" i="50"/>
  <c r="AY19" i="50"/>
  <c r="AY51" i="50"/>
  <c r="AY63" i="50"/>
  <c r="AY57" i="50"/>
  <c r="AY41" i="50"/>
  <c r="AY25" i="50"/>
  <c r="AY23" i="50"/>
  <c r="AY56" i="50"/>
  <c r="AY40" i="50"/>
  <c r="AY24" i="50"/>
  <c r="AY11" i="50"/>
  <c r="AY12" i="50"/>
  <c r="L14" i="49"/>
  <c r="M10" i="49" s="1"/>
  <c r="AW8" i="49"/>
  <c r="AX8" i="49" s="1"/>
  <c r="AW11" i="49"/>
  <c r="AX11" i="49" s="1"/>
  <c r="AW16" i="49"/>
  <c r="AX16" i="49" s="1"/>
  <c r="AW24" i="49"/>
  <c r="AX24" i="49" s="1"/>
  <c r="AW12" i="49"/>
  <c r="AX12" i="49" s="1"/>
  <c r="AW9" i="49"/>
  <c r="AX9" i="49" s="1"/>
  <c r="AW14" i="49"/>
  <c r="AX14" i="49" s="1"/>
  <c r="AW61" i="49"/>
  <c r="AX61" i="49" s="1"/>
  <c r="AW32" i="49"/>
  <c r="AX32" i="49" s="1"/>
  <c r="AW10" i="49"/>
  <c r="AX10" i="49" s="1"/>
  <c r="AW28" i="49"/>
  <c r="AX28" i="49" s="1"/>
  <c r="AW53" i="49"/>
  <c r="AX53" i="49" s="1"/>
  <c r="AW33" i="49"/>
  <c r="AX33" i="49" s="1"/>
  <c r="AW20" i="49"/>
  <c r="AX20" i="49" s="1"/>
  <c r="AW36" i="49"/>
  <c r="AX36" i="49" s="1"/>
  <c r="AW59" i="49"/>
  <c r="AX59" i="49" s="1"/>
  <c r="L5" i="49"/>
  <c r="AK2" i="49"/>
  <c r="BC13" i="49"/>
  <c r="AX7" i="49"/>
  <c r="AW13" i="49"/>
  <c r="AX13" i="49" s="1"/>
  <c r="AW15" i="49"/>
  <c r="AX15" i="49" s="1"/>
  <c r="AW17" i="49"/>
  <c r="AX17" i="49" s="1"/>
  <c r="AW19" i="49"/>
  <c r="AX19" i="49" s="1"/>
  <c r="AW21" i="49"/>
  <c r="AX21" i="49" s="1"/>
  <c r="AW23" i="49"/>
  <c r="AX23" i="49" s="1"/>
  <c r="AW25" i="49"/>
  <c r="AX25" i="49" s="1"/>
  <c r="AW27" i="49"/>
  <c r="AX27" i="49" s="1"/>
  <c r="AW29" i="49"/>
  <c r="AX29" i="49" s="1"/>
  <c r="AW31" i="49"/>
  <c r="AX31" i="49" s="1"/>
  <c r="AW35" i="49"/>
  <c r="AX35" i="49" s="1"/>
  <c r="AW51" i="49"/>
  <c r="AX51" i="49" s="1"/>
  <c r="AW63" i="49"/>
  <c r="AX63" i="49" s="1"/>
  <c r="AW60" i="49"/>
  <c r="AX60" i="49" s="1"/>
  <c r="AW56" i="49"/>
  <c r="AX56" i="49" s="1"/>
  <c r="AW52" i="49"/>
  <c r="AX52" i="49" s="1"/>
  <c r="AW48" i="49"/>
  <c r="AX48" i="49" s="1"/>
  <c r="AW62" i="49"/>
  <c r="AX62" i="49" s="1"/>
  <c r="AW55" i="49"/>
  <c r="AX55" i="49" s="1"/>
  <c r="AW47" i="49"/>
  <c r="AX47" i="49" s="1"/>
  <c r="AW43" i="49"/>
  <c r="AX43" i="49" s="1"/>
  <c r="AW38" i="49"/>
  <c r="AX38" i="49" s="1"/>
  <c r="AW34" i="49"/>
  <c r="AX34" i="49" s="1"/>
  <c r="AW30" i="49"/>
  <c r="AX30" i="49" s="1"/>
  <c r="AW26" i="49"/>
  <c r="AX26" i="49" s="1"/>
  <c r="AW22" i="49"/>
  <c r="AX22" i="49" s="1"/>
  <c r="AW18" i="49"/>
  <c r="AX18" i="49" s="1"/>
  <c r="AW44" i="49"/>
  <c r="AX44" i="49" s="1"/>
  <c r="C78" i="49"/>
  <c r="AW37" i="49"/>
  <c r="AX37" i="49" s="1"/>
  <c r="AW39" i="49"/>
  <c r="AX39" i="49" s="1"/>
  <c r="AW40" i="49"/>
  <c r="AX40" i="49" s="1"/>
  <c r="AW42" i="49"/>
  <c r="AX42" i="49" s="1"/>
  <c r="AW41" i="49"/>
  <c r="AX41" i="49" s="1"/>
  <c r="AW45" i="49"/>
  <c r="AX45" i="49" s="1"/>
  <c r="AW49" i="49"/>
  <c r="AX49" i="49" s="1"/>
  <c r="AW57" i="49"/>
  <c r="AX57" i="49" s="1"/>
  <c r="AW46" i="49"/>
  <c r="AX46" i="49" s="1"/>
  <c r="AW50" i="49"/>
  <c r="AX50" i="49" s="1"/>
  <c r="AW54" i="49"/>
  <c r="AX54" i="49" s="1"/>
  <c r="AW58" i="49"/>
  <c r="AX58" i="49" s="1"/>
  <c r="BR7" i="7"/>
  <c r="BP7" i="7"/>
  <c r="BO32" i="7"/>
  <c r="BR31" i="7"/>
  <c r="BP31" i="7"/>
  <c r="BN21" i="7"/>
  <c r="BO22" i="7"/>
  <c r="BR21" i="7"/>
  <c r="BP21" i="7"/>
  <c r="BR11" i="7"/>
  <c r="BP11" i="7"/>
  <c r="BO12" i="7"/>
  <c r="B63" i="48"/>
  <c r="B64" i="48" s="1"/>
  <c r="B65" i="48" s="1"/>
  <c r="B66" i="48" s="1"/>
  <c r="B67" i="48" s="1"/>
  <c r="B68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G62" i="47"/>
  <c r="AV63" i="43"/>
  <c r="AV62" i="43"/>
  <c r="AV61" i="43"/>
  <c r="AV60" i="43"/>
  <c r="AV59" i="43"/>
  <c r="AV58" i="43"/>
  <c r="AV57" i="43"/>
  <c r="AV56" i="43"/>
  <c r="AV55" i="43"/>
  <c r="AV54" i="43"/>
  <c r="AV53" i="43"/>
  <c r="AV52" i="43"/>
  <c r="AV51" i="43"/>
  <c r="AV50" i="43"/>
  <c r="AV49" i="43"/>
  <c r="AV48" i="43"/>
  <c r="AV47" i="43"/>
  <c r="AV46" i="43"/>
  <c r="AV45" i="43"/>
  <c r="AV44" i="43"/>
  <c r="AV43" i="43"/>
  <c r="AV42" i="43"/>
  <c r="AV41" i="43"/>
  <c r="AV40" i="43"/>
  <c r="AV39" i="43"/>
  <c r="AV38" i="43"/>
  <c r="AV37" i="43"/>
  <c r="AV36" i="43"/>
  <c r="AV35" i="43"/>
  <c r="AV34" i="43"/>
  <c r="AV33" i="43"/>
  <c r="AV32" i="43"/>
  <c r="AV31" i="43"/>
  <c r="AV30" i="43"/>
  <c r="AV29" i="43"/>
  <c r="AV28" i="43"/>
  <c r="AV27" i="43"/>
  <c r="AV26" i="43"/>
  <c r="AV25" i="43"/>
  <c r="AV24" i="43"/>
  <c r="AV23" i="43"/>
  <c r="AV22" i="43"/>
  <c r="AV21" i="43"/>
  <c r="AV20" i="43"/>
  <c r="AV19" i="43"/>
  <c r="AV18" i="43"/>
  <c r="AV17" i="43"/>
  <c r="AV16" i="43"/>
  <c r="AV15" i="43"/>
  <c r="AV14" i="43"/>
  <c r="AV13" i="43"/>
  <c r="AV12" i="43"/>
  <c r="AV11" i="43"/>
  <c r="AV10" i="43"/>
  <c r="AV9" i="43"/>
  <c r="AV8" i="43"/>
  <c r="BC7" i="43"/>
  <c r="BC8" i="43" s="1"/>
  <c r="AV7" i="43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BC7" i="40"/>
  <c r="BC8" i="40" s="1"/>
  <c r="AV7" i="40"/>
  <c r="AV63" i="34"/>
  <c r="AV62" i="34"/>
  <c r="AV61" i="34"/>
  <c r="AV60" i="34"/>
  <c r="AV59" i="34"/>
  <c r="AV58" i="34"/>
  <c r="AV57" i="34"/>
  <c r="AV56" i="34"/>
  <c r="AV55" i="34"/>
  <c r="AV54" i="34"/>
  <c r="AV53" i="34"/>
  <c r="AV52" i="34"/>
  <c r="AV51" i="34"/>
  <c r="AV50" i="34"/>
  <c r="AV49" i="34"/>
  <c r="AV48" i="34"/>
  <c r="AV47" i="34"/>
  <c r="AV46" i="34"/>
  <c r="AV45" i="34"/>
  <c r="AV44" i="34"/>
  <c r="AV43" i="34"/>
  <c r="AV42" i="34"/>
  <c r="AV41" i="34"/>
  <c r="AV40" i="34"/>
  <c r="AV39" i="34"/>
  <c r="AV38" i="34"/>
  <c r="AV37" i="34"/>
  <c r="AV36" i="34"/>
  <c r="AV35" i="34"/>
  <c r="AV34" i="34"/>
  <c r="AV33" i="34"/>
  <c r="AV32" i="34"/>
  <c r="AV31" i="34"/>
  <c r="AV30" i="34"/>
  <c r="AV29" i="34"/>
  <c r="AV28" i="34"/>
  <c r="AV27" i="34"/>
  <c r="AV26" i="34"/>
  <c r="AV25" i="34"/>
  <c r="AV24" i="34"/>
  <c r="AV23" i="34"/>
  <c r="AV22" i="34"/>
  <c r="AV21" i="34"/>
  <c r="AV20" i="34"/>
  <c r="AV19" i="34"/>
  <c r="AV18" i="34"/>
  <c r="AV17" i="34"/>
  <c r="AV16" i="34"/>
  <c r="AV15" i="34"/>
  <c r="AV14" i="34"/>
  <c r="AV13" i="34"/>
  <c r="AV12" i="34"/>
  <c r="AV11" i="34"/>
  <c r="AV10" i="34"/>
  <c r="AV9" i="34"/>
  <c r="AV8" i="34"/>
  <c r="BC7" i="34"/>
  <c r="AV7" i="34"/>
  <c r="AV63" i="45"/>
  <c r="AV62" i="45"/>
  <c r="AV61" i="45"/>
  <c r="AV60" i="45"/>
  <c r="AV59" i="45"/>
  <c r="AV58" i="45"/>
  <c r="AV57" i="45"/>
  <c r="AV56" i="45"/>
  <c r="AV55" i="45"/>
  <c r="AV54" i="45"/>
  <c r="AV53" i="45"/>
  <c r="AV52" i="45"/>
  <c r="AV51" i="45"/>
  <c r="AV50" i="45"/>
  <c r="AV49" i="45"/>
  <c r="AV48" i="45"/>
  <c r="AV47" i="45"/>
  <c r="AV46" i="45"/>
  <c r="AV45" i="45"/>
  <c r="AV44" i="45"/>
  <c r="AV43" i="45"/>
  <c r="AV42" i="45"/>
  <c r="AV41" i="45"/>
  <c r="AV40" i="45"/>
  <c r="AV39" i="45"/>
  <c r="AV38" i="45"/>
  <c r="AV37" i="45"/>
  <c r="AV36" i="45"/>
  <c r="AV35" i="45"/>
  <c r="AV34" i="45"/>
  <c r="AV33" i="45"/>
  <c r="AV32" i="45"/>
  <c r="AV31" i="45"/>
  <c r="AV30" i="45"/>
  <c r="AV29" i="45"/>
  <c r="AV28" i="45"/>
  <c r="AV27" i="45"/>
  <c r="AV26" i="45"/>
  <c r="AV25" i="45"/>
  <c r="AV24" i="45"/>
  <c r="AV23" i="45"/>
  <c r="AV22" i="45"/>
  <c r="AV21" i="45"/>
  <c r="AV20" i="45"/>
  <c r="AV19" i="45"/>
  <c r="AV18" i="45"/>
  <c r="AV17" i="45"/>
  <c r="AV16" i="45"/>
  <c r="AV15" i="45"/>
  <c r="AV14" i="45"/>
  <c r="AV13" i="45"/>
  <c r="AV12" i="45"/>
  <c r="AV11" i="45"/>
  <c r="AV10" i="45"/>
  <c r="AV9" i="45"/>
  <c r="AV8" i="45"/>
  <c r="BC7" i="45"/>
  <c r="BC8" i="45" s="1"/>
  <c r="AV7" i="45"/>
  <c r="AV63" i="46"/>
  <c r="AV62" i="46"/>
  <c r="AV61" i="46"/>
  <c r="AV60" i="46"/>
  <c r="AV59" i="46"/>
  <c r="AV58" i="46"/>
  <c r="AV57" i="46"/>
  <c r="AV56" i="46"/>
  <c r="AV55" i="46"/>
  <c r="AV54" i="46"/>
  <c r="AV53" i="46"/>
  <c r="AV52" i="46"/>
  <c r="AV51" i="46"/>
  <c r="AV50" i="46"/>
  <c r="AV49" i="46"/>
  <c r="AV48" i="46"/>
  <c r="AV47" i="46"/>
  <c r="AV46" i="46"/>
  <c r="AV45" i="46"/>
  <c r="AV44" i="46"/>
  <c r="AV43" i="46"/>
  <c r="AV42" i="46"/>
  <c r="AV41" i="46"/>
  <c r="AV40" i="46"/>
  <c r="AV39" i="46"/>
  <c r="AV38" i="46"/>
  <c r="AV37" i="46"/>
  <c r="AV36" i="46"/>
  <c r="AV35" i="46"/>
  <c r="AV34" i="46"/>
  <c r="AV33" i="46"/>
  <c r="AV32" i="46"/>
  <c r="AV31" i="46"/>
  <c r="AV30" i="46"/>
  <c r="AV29" i="46"/>
  <c r="AV28" i="46"/>
  <c r="AV27" i="46"/>
  <c r="AV26" i="46"/>
  <c r="AV25" i="46"/>
  <c r="AV24" i="46"/>
  <c r="AV23" i="46"/>
  <c r="AV22" i="46"/>
  <c r="AV21" i="46"/>
  <c r="AV20" i="46"/>
  <c r="AV19" i="46"/>
  <c r="AV18" i="46"/>
  <c r="AV17" i="46"/>
  <c r="AV16" i="46"/>
  <c r="AV15" i="46"/>
  <c r="AV14" i="46"/>
  <c r="AV13" i="46"/>
  <c r="AV12" i="46"/>
  <c r="AV11" i="46"/>
  <c r="AV10" i="46"/>
  <c r="AV9" i="46"/>
  <c r="AV8" i="46"/>
  <c r="BC7" i="46"/>
  <c r="BC8" i="46" s="1"/>
  <c r="AV7" i="46"/>
  <c r="AV63" i="47"/>
  <c r="AV62" i="47"/>
  <c r="AV61" i="47"/>
  <c r="AV60" i="47"/>
  <c r="AV59" i="47"/>
  <c r="AV58" i="47"/>
  <c r="AV57" i="47"/>
  <c r="AV56" i="47"/>
  <c r="AV55" i="47"/>
  <c r="AV54" i="47"/>
  <c r="AV53" i="47"/>
  <c r="AV52" i="47"/>
  <c r="AV51" i="47"/>
  <c r="AV50" i="47"/>
  <c r="AV49" i="47"/>
  <c r="AV48" i="47"/>
  <c r="AV47" i="47"/>
  <c r="AV46" i="47"/>
  <c r="AV45" i="47"/>
  <c r="AV44" i="47"/>
  <c r="AV43" i="47"/>
  <c r="AV42" i="47"/>
  <c r="AV41" i="47"/>
  <c r="AV40" i="47"/>
  <c r="AV39" i="47"/>
  <c r="AV38" i="47"/>
  <c r="AV37" i="47"/>
  <c r="AV36" i="47"/>
  <c r="AV35" i="47"/>
  <c r="AV34" i="47"/>
  <c r="AV33" i="47"/>
  <c r="AV32" i="47"/>
  <c r="AV31" i="47"/>
  <c r="AV30" i="47"/>
  <c r="AV29" i="47"/>
  <c r="AV28" i="47"/>
  <c r="AV27" i="47"/>
  <c r="AV26" i="47"/>
  <c r="AV25" i="47"/>
  <c r="AV24" i="47"/>
  <c r="AV23" i="47"/>
  <c r="AV22" i="47"/>
  <c r="AV21" i="47"/>
  <c r="AV20" i="47"/>
  <c r="AV19" i="47"/>
  <c r="AV18" i="47"/>
  <c r="AV17" i="47"/>
  <c r="AV16" i="47"/>
  <c r="AV15" i="47"/>
  <c r="AV14" i="47"/>
  <c r="AV13" i="47"/>
  <c r="AV12" i="47"/>
  <c r="AV11" i="47"/>
  <c r="AV10" i="47"/>
  <c r="AV9" i="47"/>
  <c r="AV8" i="47"/>
  <c r="AV7" i="47"/>
  <c r="C68" i="47"/>
  <c r="AH67" i="47"/>
  <c r="AG67" i="47"/>
  <c r="AF67" i="47"/>
  <c r="AH66" i="47"/>
  <c r="AG66" i="47"/>
  <c r="AF66" i="47"/>
  <c r="L16" i="47" a="1"/>
  <c r="L16" i="47" s="1"/>
  <c r="L13" i="47"/>
  <c r="L12" i="47"/>
  <c r="L11" i="47"/>
  <c r="L10" i="47"/>
  <c r="L9" i="47"/>
  <c r="L8" i="47"/>
  <c r="BC7" i="47"/>
  <c r="AF7" i="47"/>
  <c r="AF8" i="47" s="1"/>
  <c r="AF9" i="47" s="1"/>
  <c r="AF10" i="47" s="1"/>
  <c r="AF11" i="47" s="1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AF31" i="47" s="1"/>
  <c r="AF32" i="47" s="1"/>
  <c r="AF33" i="47" s="1"/>
  <c r="AF34" i="47" s="1"/>
  <c r="AF35" i="47" s="1"/>
  <c r="AF36" i="47" s="1"/>
  <c r="AF37" i="47" s="1"/>
  <c r="AF38" i="47" s="1"/>
  <c r="AF39" i="47" s="1"/>
  <c r="AF40" i="47" s="1"/>
  <c r="AF41" i="47" s="1"/>
  <c r="AF42" i="47" s="1"/>
  <c r="AF43" i="47" s="1"/>
  <c r="AF44" i="47" s="1"/>
  <c r="AF45" i="47" s="1"/>
  <c r="AF46" i="47" s="1"/>
  <c r="AF47" i="47" s="1"/>
  <c r="AF48" i="47" s="1"/>
  <c r="AF49" i="47" s="1"/>
  <c r="AF50" i="47" s="1"/>
  <c r="AF51" i="47" s="1"/>
  <c r="AF52" i="47" s="1"/>
  <c r="AF53" i="47" s="1"/>
  <c r="AF54" i="47" s="1"/>
  <c r="AF55" i="47" s="1"/>
  <c r="AF56" i="47" s="1"/>
  <c r="AF57" i="47" s="1"/>
  <c r="AF58" i="47" s="1"/>
  <c r="AF59" i="47" s="1"/>
  <c r="AF60" i="47" s="1"/>
  <c r="AF61" i="47" s="1"/>
  <c r="AF62" i="47" s="1"/>
  <c r="AF63" i="47" s="1"/>
  <c r="AF64" i="47" s="1"/>
  <c r="AF65" i="47" s="1"/>
  <c r="AK4" i="47"/>
  <c r="AL4" i="47" s="1"/>
  <c r="AL2" i="47" s="1"/>
  <c r="G3" i="47"/>
  <c r="AJ2" i="47"/>
  <c r="E2" i="47"/>
  <c r="E3" i="47" s="1"/>
  <c r="A1" i="47"/>
  <c r="C68" i="46"/>
  <c r="AH67" i="46"/>
  <c r="AG67" i="46"/>
  <c r="AF67" i="46"/>
  <c r="AH66" i="46"/>
  <c r="AG66" i="46"/>
  <c r="AF66" i="46"/>
  <c r="AH65" i="46"/>
  <c r="AG65" i="46"/>
  <c r="AF65" i="46"/>
  <c r="AH61" i="46"/>
  <c r="AG61" i="46"/>
  <c r="AF61" i="46"/>
  <c r="AF62" i="46" s="1"/>
  <c r="AF63" i="46" s="1"/>
  <c r="AF64" i="46" s="1"/>
  <c r="G61" i="46"/>
  <c r="L16" i="46" a="1"/>
  <c r="L16" i="46" s="1"/>
  <c r="L13" i="46"/>
  <c r="L12" i="46"/>
  <c r="L11" i="46"/>
  <c r="L10" i="46"/>
  <c r="L9" i="46"/>
  <c r="L8" i="46"/>
  <c r="AF7" i="46"/>
  <c r="AF8" i="46" s="1"/>
  <c r="AF9" i="46" s="1"/>
  <c r="AF10" i="46" s="1"/>
  <c r="AF11" i="46" s="1"/>
  <c r="AF12" i="46" s="1"/>
  <c r="AF13" i="46" s="1"/>
  <c r="AF14" i="46" s="1"/>
  <c r="AF15" i="46" s="1"/>
  <c r="AF16" i="46" s="1"/>
  <c r="AF17" i="46" s="1"/>
  <c r="AF18" i="46" s="1"/>
  <c r="AF19" i="46" s="1"/>
  <c r="AF20" i="46" s="1"/>
  <c r="AF21" i="46" s="1"/>
  <c r="AF22" i="46" s="1"/>
  <c r="AF23" i="46" s="1"/>
  <c r="AF24" i="46" s="1"/>
  <c r="AF25" i="46" s="1"/>
  <c r="AF26" i="46" s="1"/>
  <c r="AF27" i="46" s="1"/>
  <c r="AF28" i="46" s="1"/>
  <c r="AF29" i="46" s="1"/>
  <c r="AF30" i="46" s="1"/>
  <c r="AF31" i="46" s="1"/>
  <c r="AF32" i="46" s="1"/>
  <c r="AF33" i="46" s="1"/>
  <c r="AF34" i="46" s="1"/>
  <c r="AF35" i="46" s="1"/>
  <c r="AF36" i="46" s="1"/>
  <c r="AF37" i="46" s="1"/>
  <c r="AF38" i="46" s="1"/>
  <c r="AF39" i="46" s="1"/>
  <c r="AF40" i="46" s="1"/>
  <c r="AF41" i="46" s="1"/>
  <c r="AF42" i="46" s="1"/>
  <c r="AF43" i="46" s="1"/>
  <c r="AF44" i="46" s="1"/>
  <c r="AF45" i="46" s="1"/>
  <c r="AF46" i="46" s="1"/>
  <c r="AF47" i="46" s="1"/>
  <c r="AF48" i="46" s="1"/>
  <c r="AF49" i="46" s="1"/>
  <c r="AF50" i="46" s="1"/>
  <c r="AF51" i="46" s="1"/>
  <c r="AF52" i="46" s="1"/>
  <c r="AF53" i="46" s="1"/>
  <c r="AF54" i="46" s="1"/>
  <c r="AF55" i="46" s="1"/>
  <c r="AF56" i="46" s="1"/>
  <c r="AF57" i="46" s="1"/>
  <c r="AF58" i="46" s="1"/>
  <c r="AF59" i="46" s="1"/>
  <c r="AF60" i="46" s="1"/>
  <c r="AK4" i="46"/>
  <c r="AL4" i="46" s="1"/>
  <c r="AL2" i="46" s="1"/>
  <c r="G3" i="46"/>
  <c r="AJ2" i="46"/>
  <c r="E2" i="46"/>
  <c r="E3" i="46" s="1"/>
  <c r="A1" i="46"/>
  <c r="C68" i="45"/>
  <c r="AH67" i="45"/>
  <c r="AG67" i="45"/>
  <c r="AF67" i="45"/>
  <c r="AH66" i="45"/>
  <c r="AG66" i="45"/>
  <c r="AF66" i="45"/>
  <c r="AH65" i="45"/>
  <c r="AG65" i="45"/>
  <c r="AF65" i="45"/>
  <c r="AH61" i="45"/>
  <c r="AG61" i="45"/>
  <c r="AF61" i="45"/>
  <c r="AF62" i="45" s="1"/>
  <c r="AF63" i="45" s="1"/>
  <c r="AF64" i="45" s="1"/>
  <c r="G61" i="45"/>
  <c r="AH60" i="45"/>
  <c r="AG60" i="45"/>
  <c r="AF60" i="45"/>
  <c r="G60" i="45"/>
  <c r="L16" i="45" a="1"/>
  <c r="L16" i="45" s="1"/>
  <c r="L13" i="45"/>
  <c r="L12" i="45"/>
  <c r="L11" i="45"/>
  <c r="L10" i="45"/>
  <c r="L9" i="45"/>
  <c r="L8" i="45"/>
  <c r="AF7" i="45"/>
  <c r="AF8" i="45" s="1"/>
  <c r="AF9" i="45" s="1"/>
  <c r="AF10" i="45" s="1"/>
  <c r="AF11" i="45" s="1"/>
  <c r="AF12" i="45" s="1"/>
  <c r="AF13" i="45" s="1"/>
  <c r="AF14" i="45" s="1"/>
  <c r="AF15" i="45" s="1"/>
  <c r="AF16" i="45" s="1"/>
  <c r="AF17" i="45" s="1"/>
  <c r="AF18" i="45" s="1"/>
  <c r="AF19" i="45" s="1"/>
  <c r="AF20" i="45" s="1"/>
  <c r="AF21" i="45" s="1"/>
  <c r="AF22" i="45" s="1"/>
  <c r="AF23" i="45" s="1"/>
  <c r="AF24" i="45" s="1"/>
  <c r="AF25" i="45" s="1"/>
  <c r="AF26" i="45" s="1"/>
  <c r="AF27" i="45" s="1"/>
  <c r="AF28" i="45" s="1"/>
  <c r="AF29" i="45" s="1"/>
  <c r="AF30" i="45" s="1"/>
  <c r="AF31" i="45" s="1"/>
  <c r="AF32" i="45" s="1"/>
  <c r="AF33" i="45" s="1"/>
  <c r="AF34" i="45" s="1"/>
  <c r="AF35" i="45" s="1"/>
  <c r="AF36" i="45" s="1"/>
  <c r="AF37" i="45" s="1"/>
  <c r="AF38" i="45" s="1"/>
  <c r="AF39" i="45" s="1"/>
  <c r="AF40" i="45" s="1"/>
  <c r="AF41" i="45" s="1"/>
  <c r="AF42" i="45" s="1"/>
  <c r="AF43" i="45" s="1"/>
  <c r="AF44" i="45" s="1"/>
  <c r="AF45" i="45" s="1"/>
  <c r="AF46" i="45" s="1"/>
  <c r="AF47" i="45" s="1"/>
  <c r="AF48" i="45" s="1"/>
  <c r="AF49" i="45" s="1"/>
  <c r="AF50" i="45" s="1"/>
  <c r="AF51" i="45" s="1"/>
  <c r="AF52" i="45" s="1"/>
  <c r="AF53" i="45" s="1"/>
  <c r="AF54" i="45" s="1"/>
  <c r="AF55" i="45" s="1"/>
  <c r="AF56" i="45" s="1"/>
  <c r="AF57" i="45" s="1"/>
  <c r="AF58" i="45" s="1"/>
  <c r="AF59" i="45" s="1"/>
  <c r="AK4" i="45"/>
  <c r="AL4" i="45" s="1"/>
  <c r="AL2" i="45" s="1"/>
  <c r="G3" i="45"/>
  <c r="AJ2" i="45"/>
  <c r="E2" i="45"/>
  <c r="E3" i="45" s="1"/>
  <c r="A1" i="45"/>
  <c r="C68" i="34"/>
  <c r="C68" i="40"/>
  <c r="C68" i="43"/>
  <c r="B65" i="44"/>
  <c r="BA21" i="7"/>
  <c r="AU21" i="7"/>
  <c r="BJ21" i="7"/>
  <c r="CD12" i="7" l="1"/>
  <c r="CH12" i="7"/>
  <c r="CD22" i="7"/>
  <c r="CH22" i="7"/>
  <c r="CD32" i="7"/>
  <c r="CH32" i="7"/>
  <c r="AW8" i="34"/>
  <c r="AX8" i="34" s="1"/>
  <c r="BX12" i="7"/>
  <c r="CB12" i="7"/>
  <c r="BX22" i="7"/>
  <c r="CB22" i="7"/>
  <c r="BX32" i="7"/>
  <c r="CB32" i="7"/>
  <c r="AW12" i="34"/>
  <c r="AX12" i="34" s="1"/>
  <c r="AW16" i="34"/>
  <c r="AX16" i="34" s="1"/>
  <c r="AW54" i="34"/>
  <c r="AX54" i="34" s="1"/>
  <c r="AW10" i="34"/>
  <c r="AX10" i="34" s="1"/>
  <c r="AW7" i="46"/>
  <c r="AX7" i="46" s="1"/>
  <c r="AW17" i="46"/>
  <c r="AW11" i="34"/>
  <c r="AW24" i="34"/>
  <c r="AW36" i="34"/>
  <c r="AW10" i="46"/>
  <c r="AW8" i="45"/>
  <c r="AX8" i="45" s="1"/>
  <c r="AW9" i="34"/>
  <c r="AW14" i="34"/>
  <c r="AX14" i="34" s="1"/>
  <c r="AW13" i="46"/>
  <c r="AX13" i="46" s="1"/>
  <c r="AW15" i="34"/>
  <c r="AW22" i="34"/>
  <c r="AX22" i="34" s="1"/>
  <c r="AW30" i="34"/>
  <c r="AX30" i="34" s="1"/>
  <c r="AW38" i="34"/>
  <c r="AW12" i="46"/>
  <c r="AW13" i="34"/>
  <c r="BZ12" i="7"/>
  <c r="BT12" i="7"/>
  <c r="BZ22" i="7"/>
  <c r="BT22" i="7"/>
  <c r="BZ32" i="7"/>
  <c r="BT32" i="7"/>
  <c r="BD21" i="56"/>
  <c r="BC22" i="56"/>
  <c r="BH20" i="56"/>
  <c r="BG20" i="56"/>
  <c r="BF20" i="56"/>
  <c r="BI20" i="56"/>
  <c r="BC22" i="55"/>
  <c r="BD21" i="55"/>
  <c r="BI20" i="55"/>
  <c r="BG20" i="55"/>
  <c r="BF20" i="55"/>
  <c r="BH20" i="55"/>
  <c r="BG18" i="54"/>
  <c r="BI18" i="54"/>
  <c r="BH18" i="54"/>
  <c r="BF18" i="54"/>
  <c r="BC20" i="54"/>
  <c r="BD19" i="54"/>
  <c r="BN31" i="7"/>
  <c r="BP12" i="7"/>
  <c r="BV12" i="7"/>
  <c r="BR22" i="7"/>
  <c r="BV22" i="7"/>
  <c r="BR32" i="7"/>
  <c r="BV32" i="7"/>
  <c r="BC14" i="52"/>
  <c r="BD13" i="52"/>
  <c r="BI12" i="52"/>
  <c r="BH12" i="52"/>
  <c r="BG12" i="52"/>
  <c r="BF12" i="52"/>
  <c r="BC14" i="51"/>
  <c r="BD13" i="51"/>
  <c r="BI12" i="51"/>
  <c r="BF12" i="51"/>
  <c r="BH12" i="51"/>
  <c r="BG12" i="51"/>
  <c r="BD9" i="50"/>
  <c r="BI9" i="50" s="1"/>
  <c r="AH59" i="50"/>
  <c r="AG59" i="50"/>
  <c r="BC11" i="50"/>
  <c r="BD10" i="50"/>
  <c r="BD7" i="50"/>
  <c r="BD8" i="50"/>
  <c r="M13" i="49"/>
  <c r="M12" i="49"/>
  <c r="M11" i="49"/>
  <c r="Y14" i="49"/>
  <c r="M8" i="49"/>
  <c r="M9" i="49"/>
  <c r="M14" i="49"/>
  <c r="AY58" i="49"/>
  <c r="AY51" i="49"/>
  <c r="AY13" i="49"/>
  <c r="AY53" i="49"/>
  <c r="AY10" i="49"/>
  <c r="AY33" i="49"/>
  <c r="AY11" i="49"/>
  <c r="AY8" i="49"/>
  <c r="AY9" i="49"/>
  <c r="AY12" i="49"/>
  <c r="AY45" i="49"/>
  <c r="AY55" i="49"/>
  <c r="AY27" i="49"/>
  <c r="AY19" i="49"/>
  <c r="AY35" i="49"/>
  <c r="AY42" i="49"/>
  <c r="AY50" i="49"/>
  <c r="AY31" i="49"/>
  <c r="AY23" i="49"/>
  <c r="AY39" i="49"/>
  <c r="AY29" i="49"/>
  <c r="AY25" i="49"/>
  <c r="AY21" i="49"/>
  <c r="AY17" i="49"/>
  <c r="BC14" i="49"/>
  <c r="AY57" i="49"/>
  <c r="AY59" i="49"/>
  <c r="AY40" i="49"/>
  <c r="AY36" i="49"/>
  <c r="AY28" i="49"/>
  <c r="AY20" i="49"/>
  <c r="AY22" i="49"/>
  <c r="AY60" i="49"/>
  <c r="AY26" i="49"/>
  <c r="AY48" i="49"/>
  <c r="AY15" i="49"/>
  <c r="AY7" i="49"/>
  <c r="AY61" i="49"/>
  <c r="AY54" i="49"/>
  <c r="AY46" i="49"/>
  <c r="AY47" i="49"/>
  <c r="AY38" i="49"/>
  <c r="AY37" i="49"/>
  <c r="AY18" i="49"/>
  <c r="AY34" i="49"/>
  <c r="AY56" i="49"/>
  <c r="AY62" i="49"/>
  <c r="AY43" i="49"/>
  <c r="AY63" i="49"/>
  <c r="AY49" i="49"/>
  <c r="AY41" i="49"/>
  <c r="AY32" i="49"/>
  <c r="AY24" i="49"/>
  <c r="AY16" i="49"/>
  <c r="AY44" i="49"/>
  <c r="AY30" i="49"/>
  <c r="AY52" i="49"/>
  <c r="AY14" i="49"/>
  <c r="BO13" i="7"/>
  <c r="BR12" i="7"/>
  <c r="BO33" i="7"/>
  <c r="BP32" i="7"/>
  <c r="BO23" i="7"/>
  <c r="BP22" i="7"/>
  <c r="AK2" i="47"/>
  <c r="AW9" i="45"/>
  <c r="AX9" i="45" s="1"/>
  <c r="AW13" i="45"/>
  <c r="AW19" i="45"/>
  <c r="AW27" i="45"/>
  <c r="AX27" i="45" s="1"/>
  <c r="AW42" i="45"/>
  <c r="AW9" i="40"/>
  <c r="AX9" i="40" s="1"/>
  <c r="AW58" i="43"/>
  <c r="AX58" i="43" s="1"/>
  <c r="AW9" i="43"/>
  <c r="AX9" i="43" s="1"/>
  <c r="AW17" i="43"/>
  <c r="AX17" i="43" s="1"/>
  <c r="AW16" i="43"/>
  <c r="AX16" i="43" s="1"/>
  <c r="AW13" i="43"/>
  <c r="AX13" i="43" s="1"/>
  <c r="AW18" i="43"/>
  <c r="AX18" i="43" s="1"/>
  <c r="AW11" i="43"/>
  <c r="AX11" i="43" s="1"/>
  <c r="AW15" i="43"/>
  <c r="AX15" i="43" s="1"/>
  <c r="AW19" i="43"/>
  <c r="AX19" i="43" s="1"/>
  <c r="AW23" i="43"/>
  <c r="AX23" i="43" s="1"/>
  <c r="AW21" i="43"/>
  <c r="AX21" i="43" s="1"/>
  <c r="AW29" i="43"/>
  <c r="AX29" i="43" s="1"/>
  <c r="AW33" i="43"/>
  <c r="AX33" i="43" s="1"/>
  <c r="AW44" i="43"/>
  <c r="AX44" i="43" s="1"/>
  <c r="AW8" i="43"/>
  <c r="AX8" i="43" s="1"/>
  <c r="AW10" i="43"/>
  <c r="AX10" i="43" s="1"/>
  <c r="AW12" i="43"/>
  <c r="AX12" i="43" s="1"/>
  <c r="AW14" i="43"/>
  <c r="AX14" i="43" s="1"/>
  <c r="AW27" i="43"/>
  <c r="AX27" i="43" s="1"/>
  <c r="AW30" i="43"/>
  <c r="AX30" i="43" s="1"/>
  <c r="AW34" i="43"/>
  <c r="AX34" i="43" s="1"/>
  <c r="AW46" i="43"/>
  <c r="AX46" i="43" s="1"/>
  <c r="AW50" i="43"/>
  <c r="AX50" i="43" s="1"/>
  <c r="AW63" i="43"/>
  <c r="AX63" i="43" s="1"/>
  <c r="BC9" i="43"/>
  <c r="AW24" i="43"/>
  <c r="AX24" i="43" s="1"/>
  <c r="AW25" i="43"/>
  <c r="AX25" i="43" s="1"/>
  <c r="AW28" i="43"/>
  <c r="AX28" i="43" s="1"/>
  <c r="AW36" i="43"/>
  <c r="AX36" i="43" s="1"/>
  <c r="AW41" i="43"/>
  <c r="AX41" i="43" s="1"/>
  <c r="AW52" i="43"/>
  <c r="AX52" i="43" s="1"/>
  <c r="AW57" i="43"/>
  <c r="AX57" i="43" s="1"/>
  <c r="AW20" i="43"/>
  <c r="AX20" i="43" s="1"/>
  <c r="AW49" i="43"/>
  <c r="AX49" i="43" s="1"/>
  <c r="AW60" i="43"/>
  <c r="AX60" i="43" s="1"/>
  <c r="AW26" i="43"/>
  <c r="AX26" i="43" s="1"/>
  <c r="AW31" i="43"/>
  <c r="AX31" i="43" s="1"/>
  <c r="AW32" i="43"/>
  <c r="AX32" i="43" s="1"/>
  <c r="AW47" i="43"/>
  <c r="AX47" i="43" s="1"/>
  <c r="AW48" i="43"/>
  <c r="AX48" i="43" s="1"/>
  <c r="AW62" i="43"/>
  <c r="AX62" i="43" s="1"/>
  <c r="AW7" i="43"/>
  <c r="AX7" i="43" s="1"/>
  <c r="AW22" i="43"/>
  <c r="AX22" i="43" s="1"/>
  <c r="AW38" i="43"/>
  <c r="AX38" i="43" s="1"/>
  <c r="AW39" i="43"/>
  <c r="AX39" i="43" s="1"/>
  <c r="AW40" i="43"/>
  <c r="AX40" i="43" s="1"/>
  <c r="AW42" i="43"/>
  <c r="AX42" i="43" s="1"/>
  <c r="AW54" i="43"/>
  <c r="AX54" i="43" s="1"/>
  <c r="AW55" i="43"/>
  <c r="AX55" i="43" s="1"/>
  <c r="AW56" i="43"/>
  <c r="AX56" i="43" s="1"/>
  <c r="AW37" i="43"/>
  <c r="AX37" i="43" s="1"/>
  <c r="AW45" i="43"/>
  <c r="AX45" i="43" s="1"/>
  <c r="AW53" i="43"/>
  <c r="AX53" i="43" s="1"/>
  <c r="AW61" i="43"/>
  <c r="AX61" i="43" s="1"/>
  <c r="AW35" i="43"/>
  <c r="AX35" i="43" s="1"/>
  <c r="AW43" i="43"/>
  <c r="AX43" i="43" s="1"/>
  <c r="AW51" i="43"/>
  <c r="AX51" i="43" s="1"/>
  <c r="AW59" i="43"/>
  <c r="AX59" i="43" s="1"/>
  <c r="AW14" i="40"/>
  <c r="AX14" i="40" s="1"/>
  <c r="AW23" i="40"/>
  <c r="AX23" i="40" s="1"/>
  <c r="AW32" i="40"/>
  <c r="AX32" i="40" s="1"/>
  <c r="AW13" i="40"/>
  <c r="AX13" i="40" s="1"/>
  <c r="AW17" i="40"/>
  <c r="AX17" i="40" s="1"/>
  <c r="AW8" i="40"/>
  <c r="AX8" i="40" s="1"/>
  <c r="AW29" i="40"/>
  <c r="AX29" i="40" s="1"/>
  <c r="AW44" i="40"/>
  <c r="AX44" i="40" s="1"/>
  <c r="AW48" i="40"/>
  <c r="AX48" i="40" s="1"/>
  <c r="AW12" i="40"/>
  <c r="AX12" i="40" s="1"/>
  <c r="AW16" i="40"/>
  <c r="AX16" i="40" s="1"/>
  <c r="AW19" i="40"/>
  <c r="AX19" i="40" s="1"/>
  <c r="AW34" i="40"/>
  <c r="AX34" i="40" s="1"/>
  <c r="AW54" i="40"/>
  <c r="AW62" i="40"/>
  <c r="AX62" i="40" s="1"/>
  <c r="AW10" i="40"/>
  <c r="AX10" i="40" s="1"/>
  <c r="AW20" i="40"/>
  <c r="AX20" i="40" s="1"/>
  <c r="AW28" i="40"/>
  <c r="BC9" i="40"/>
  <c r="AW11" i="40"/>
  <c r="AX11" i="40" s="1"/>
  <c r="AW15" i="40"/>
  <c r="AX15" i="40" s="1"/>
  <c r="AW21" i="40"/>
  <c r="AX21" i="40" s="1"/>
  <c r="AW27" i="40"/>
  <c r="AX27" i="40" s="1"/>
  <c r="AW33" i="40"/>
  <c r="AX33" i="40" s="1"/>
  <c r="AW49" i="40"/>
  <c r="AX49" i="40" s="1"/>
  <c r="AW52" i="40"/>
  <c r="AX52" i="40" s="1"/>
  <c r="AW58" i="40"/>
  <c r="AX58" i="40" s="1"/>
  <c r="AW31" i="40"/>
  <c r="AX31" i="40" s="1"/>
  <c r="AW42" i="40"/>
  <c r="AX42" i="40" s="1"/>
  <c r="AW63" i="40"/>
  <c r="AX63" i="40" s="1"/>
  <c r="AW61" i="40"/>
  <c r="AX61" i="40" s="1"/>
  <c r="AW59" i="40"/>
  <c r="AX59" i="40" s="1"/>
  <c r="AW57" i="40"/>
  <c r="AX57" i="40" s="1"/>
  <c r="AW25" i="40"/>
  <c r="AX25" i="40" s="1"/>
  <c r="AW7" i="40"/>
  <c r="AX7" i="40" s="1"/>
  <c r="AW22" i="40"/>
  <c r="AX22" i="40" s="1"/>
  <c r="AW30" i="40"/>
  <c r="AX30" i="40" s="1"/>
  <c r="AW35" i="40"/>
  <c r="AX35" i="40" s="1"/>
  <c r="AW41" i="40"/>
  <c r="AX41" i="40" s="1"/>
  <c r="AW47" i="40"/>
  <c r="AX47" i="40" s="1"/>
  <c r="AW39" i="40"/>
  <c r="AX39" i="40" s="1"/>
  <c r="AW50" i="40"/>
  <c r="AX50" i="40" s="1"/>
  <c r="AW51" i="40"/>
  <c r="AX51" i="40" s="1"/>
  <c r="AW18" i="40"/>
  <c r="AX18" i="40" s="1"/>
  <c r="AW26" i="40"/>
  <c r="AX26" i="40" s="1"/>
  <c r="AX28" i="40"/>
  <c r="AW46" i="40"/>
  <c r="AX46" i="40" s="1"/>
  <c r="AW24" i="40"/>
  <c r="AX24" i="40" s="1"/>
  <c r="AW36" i="40"/>
  <c r="AX36" i="40" s="1"/>
  <c r="AW38" i="40"/>
  <c r="AX38" i="40" s="1"/>
  <c r="AW40" i="40"/>
  <c r="AX40" i="40" s="1"/>
  <c r="AW43" i="40"/>
  <c r="AX43" i="40" s="1"/>
  <c r="AX54" i="40"/>
  <c r="AW56" i="40"/>
  <c r="AX56" i="40" s="1"/>
  <c r="AW60" i="40"/>
  <c r="AX60" i="40" s="1"/>
  <c r="AW37" i="40"/>
  <c r="AX37" i="40" s="1"/>
  <c r="AW45" i="40"/>
  <c r="AX45" i="40" s="1"/>
  <c r="AW53" i="40"/>
  <c r="AX53" i="40" s="1"/>
  <c r="AW55" i="40"/>
  <c r="AX55" i="40" s="1"/>
  <c r="AW19" i="34"/>
  <c r="AX19" i="34" s="1"/>
  <c r="AW28" i="34"/>
  <c r="AX28" i="34" s="1"/>
  <c r="AW31" i="34"/>
  <c r="AX31" i="34" s="1"/>
  <c r="AW18" i="34"/>
  <c r="AX18" i="34" s="1"/>
  <c r="AW26" i="34"/>
  <c r="AX26" i="34" s="1"/>
  <c r="AW35" i="34"/>
  <c r="AX35" i="34" s="1"/>
  <c r="AW46" i="34"/>
  <c r="AX46" i="34" s="1"/>
  <c r="AW48" i="34"/>
  <c r="AX48" i="34" s="1"/>
  <c r="AW57" i="34"/>
  <c r="AX57" i="34" s="1"/>
  <c r="BC8" i="34"/>
  <c r="AX9" i="34"/>
  <c r="AX11" i="34"/>
  <c r="AX13" i="34"/>
  <c r="AX15" i="34"/>
  <c r="AW21" i="34"/>
  <c r="AX21" i="34" s="1"/>
  <c r="AX24" i="34"/>
  <c r="AW29" i="34"/>
  <c r="AX29" i="34" s="1"/>
  <c r="AW32" i="34"/>
  <c r="AX32" i="34" s="1"/>
  <c r="AW34" i="34"/>
  <c r="AX34" i="34" s="1"/>
  <c r="AX38" i="34"/>
  <c r="AW39" i="34"/>
  <c r="AX39" i="34" s="1"/>
  <c r="AW45" i="34"/>
  <c r="AX45" i="34" s="1"/>
  <c r="AW51" i="34"/>
  <c r="AX51" i="34" s="1"/>
  <c r="AW59" i="34"/>
  <c r="AX59" i="34" s="1"/>
  <c r="AW20" i="34"/>
  <c r="AX20" i="34" s="1"/>
  <c r="AW27" i="34"/>
  <c r="AX27" i="34" s="1"/>
  <c r="AW37" i="34"/>
  <c r="AX37" i="34" s="1"/>
  <c r="AW43" i="34"/>
  <c r="AX43" i="34" s="1"/>
  <c r="AW60" i="34"/>
  <c r="AX60" i="34" s="1"/>
  <c r="AW52" i="34"/>
  <c r="AX52" i="34" s="1"/>
  <c r="AW58" i="34"/>
  <c r="AX58" i="34" s="1"/>
  <c r="AW17" i="34"/>
  <c r="AX17" i="34" s="1"/>
  <c r="AW25" i="34"/>
  <c r="AX25" i="34" s="1"/>
  <c r="AW50" i="34"/>
  <c r="AX50" i="34" s="1"/>
  <c r="AW62" i="34"/>
  <c r="AX62" i="34" s="1"/>
  <c r="AW7" i="34"/>
  <c r="AX7" i="34" s="1"/>
  <c r="AW23" i="34"/>
  <c r="AX23" i="34" s="1"/>
  <c r="AX36" i="34"/>
  <c r="AW40" i="34"/>
  <c r="AX40" i="34" s="1"/>
  <c r="AW42" i="34"/>
  <c r="AX42" i="34" s="1"/>
  <c r="AW44" i="34"/>
  <c r="AX44" i="34" s="1"/>
  <c r="AW47" i="34"/>
  <c r="AX47" i="34" s="1"/>
  <c r="AW56" i="34"/>
  <c r="AX56" i="34" s="1"/>
  <c r="AW33" i="34"/>
  <c r="AX33" i="34" s="1"/>
  <c r="AW41" i="34"/>
  <c r="AX41" i="34" s="1"/>
  <c r="AW49" i="34"/>
  <c r="AX49" i="34" s="1"/>
  <c r="AW53" i="34"/>
  <c r="AX53" i="34" s="1"/>
  <c r="AW61" i="34"/>
  <c r="AX61" i="34" s="1"/>
  <c r="AW55" i="34"/>
  <c r="AX55" i="34" s="1"/>
  <c r="AW63" i="34"/>
  <c r="AX63" i="34" s="1"/>
  <c r="AW16" i="45"/>
  <c r="AX16" i="45" s="1"/>
  <c r="AW20" i="45"/>
  <c r="AW34" i="45"/>
  <c r="AX34" i="45" s="1"/>
  <c r="AW57" i="45"/>
  <c r="AX57" i="45" s="1"/>
  <c r="AW62" i="45"/>
  <c r="AX62" i="45" s="1"/>
  <c r="AX20" i="45"/>
  <c r="AW33" i="45"/>
  <c r="AX33" i="45" s="1"/>
  <c r="AW46" i="45"/>
  <c r="AX46" i="45" s="1"/>
  <c r="AW54" i="45"/>
  <c r="AX54" i="45" s="1"/>
  <c r="AW52" i="45"/>
  <c r="AX52" i="45" s="1"/>
  <c r="AW18" i="45"/>
  <c r="AX18" i="45" s="1"/>
  <c r="AW36" i="45"/>
  <c r="AX36" i="45" s="1"/>
  <c r="AW17" i="45"/>
  <c r="AX17" i="45" s="1"/>
  <c r="AW28" i="45"/>
  <c r="AX28" i="45" s="1"/>
  <c r="AW44" i="45"/>
  <c r="AX44" i="45" s="1"/>
  <c r="AW7" i="45"/>
  <c r="AX7" i="45" s="1"/>
  <c r="BC9" i="45"/>
  <c r="AW10" i="45"/>
  <c r="AX10" i="45" s="1"/>
  <c r="AX13" i="45"/>
  <c r="AW15" i="45"/>
  <c r="AX15" i="45" s="1"/>
  <c r="AW25" i="45"/>
  <c r="AX25" i="45" s="1"/>
  <c r="AW26" i="45"/>
  <c r="AX26" i="45" s="1"/>
  <c r="AW29" i="45"/>
  <c r="AX29" i="45" s="1"/>
  <c r="AW31" i="45"/>
  <c r="AX31" i="45" s="1"/>
  <c r="AW59" i="45"/>
  <c r="AX59" i="45" s="1"/>
  <c r="AX19" i="45"/>
  <c r="AW40" i="45"/>
  <c r="AX40" i="45" s="1"/>
  <c r="AW11" i="45"/>
  <c r="AX11" i="45" s="1"/>
  <c r="AW14" i="45"/>
  <c r="AX14" i="45" s="1"/>
  <c r="AW21" i="45"/>
  <c r="AX21" i="45" s="1"/>
  <c r="AW39" i="45"/>
  <c r="AX39" i="45" s="1"/>
  <c r="AW12" i="45"/>
  <c r="AX12" i="45" s="1"/>
  <c r="AW23" i="45"/>
  <c r="AX23" i="45" s="1"/>
  <c r="AX42" i="45"/>
  <c r="AW56" i="45"/>
  <c r="AX56" i="45" s="1"/>
  <c r="AW58" i="45"/>
  <c r="AX58" i="45" s="1"/>
  <c r="AW24" i="45"/>
  <c r="AX24" i="45" s="1"/>
  <c r="AW38" i="45"/>
  <c r="AX38" i="45" s="1"/>
  <c r="AW43" i="45"/>
  <c r="AX43" i="45" s="1"/>
  <c r="AW51" i="45"/>
  <c r="AX51" i="45" s="1"/>
  <c r="AW22" i="45"/>
  <c r="AX22" i="45" s="1"/>
  <c r="AW30" i="45"/>
  <c r="AX30" i="45" s="1"/>
  <c r="AW32" i="45"/>
  <c r="AX32" i="45" s="1"/>
  <c r="AW35" i="45"/>
  <c r="AX35" i="45" s="1"/>
  <c r="AW41" i="45"/>
  <c r="AX41" i="45" s="1"/>
  <c r="AW48" i="45"/>
  <c r="AX48" i="45" s="1"/>
  <c r="AW49" i="45"/>
  <c r="AX49" i="45" s="1"/>
  <c r="AW50" i="45"/>
  <c r="AX50" i="45" s="1"/>
  <c r="AW60" i="45"/>
  <c r="AX60" i="45" s="1"/>
  <c r="AW37" i="45"/>
  <c r="AX37" i="45" s="1"/>
  <c r="AW45" i="45"/>
  <c r="AX45" i="45" s="1"/>
  <c r="AW53" i="45"/>
  <c r="AX53" i="45" s="1"/>
  <c r="AW61" i="45"/>
  <c r="AX61" i="45" s="1"/>
  <c r="AW47" i="45"/>
  <c r="AX47" i="45" s="1"/>
  <c r="AW55" i="45"/>
  <c r="AX55" i="45" s="1"/>
  <c r="AW63" i="45"/>
  <c r="AX63" i="45" s="1"/>
  <c r="BC9" i="46"/>
  <c r="AW18" i="46"/>
  <c r="AX18" i="46" s="1"/>
  <c r="AW32" i="46"/>
  <c r="AX32" i="46" s="1"/>
  <c r="AW50" i="46"/>
  <c r="AX50" i="46" s="1"/>
  <c r="AW11" i="46"/>
  <c r="AX12" i="46"/>
  <c r="AW31" i="46"/>
  <c r="AX31" i="46" s="1"/>
  <c r="AW58" i="46"/>
  <c r="AX58" i="46" s="1"/>
  <c r="AW60" i="46"/>
  <c r="AX60" i="46" s="1"/>
  <c r="AW52" i="46"/>
  <c r="AX52" i="46" s="1"/>
  <c r="AW62" i="46"/>
  <c r="AX62" i="46" s="1"/>
  <c r="AW54" i="46"/>
  <c r="AX54" i="46" s="1"/>
  <c r="AW56" i="46"/>
  <c r="AX56" i="46" s="1"/>
  <c r="AW42" i="46"/>
  <c r="AX42" i="46" s="1"/>
  <c r="AW29" i="46"/>
  <c r="AX29" i="46" s="1"/>
  <c r="AW8" i="46"/>
  <c r="AX8" i="46" s="1"/>
  <c r="AW9" i="46"/>
  <c r="AX9" i="46" s="1"/>
  <c r="AX10" i="46"/>
  <c r="AX11" i="46"/>
  <c r="AW15" i="46"/>
  <c r="AX15" i="46" s="1"/>
  <c r="AW21" i="46"/>
  <c r="AX21" i="46" s="1"/>
  <c r="AW27" i="46"/>
  <c r="AX27" i="46" s="1"/>
  <c r="AW34" i="46"/>
  <c r="AX34" i="46" s="1"/>
  <c r="AW40" i="46"/>
  <c r="AX40" i="46" s="1"/>
  <c r="AW48" i="46"/>
  <c r="AX48" i="46" s="1"/>
  <c r="AW53" i="46"/>
  <c r="AX53" i="46" s="1"/>
  <c r="AW59" i="46"/>
  <c r="AX59" i="46" s="1"/>
  <c r="AX17" i="46"/>
  <c r="AW41" i="46"/>
  <c r="AX41" i="46" s="1"/>
  <c r="AW19" i="46"/>
  <c r="AX19" i="46" s="1"/>
  <c r="AW28" i="46"/>
  <c r="AX28" i="46" s="1"/>
  <c r="AW46" i="46"/>
  <c r="AX46" i="46" s="1"/>
  <c r="AW14" i="46"/>
  <c r="AX14" i="46" s="1"/>
  <c r="AW16" i="46"/>
  <c r="AX16" i="46" s="1"/>
  <c r="AW23" i="46"/>
  <c r="AX23" i="46" s="1"/>
  <c r="AW24" i="46"/>
  <c r="AX24" i="46" s="1"/>
  <c r="AW25" i="46"/>
  <c r="AX25" i="46" s="1"/>
  <c r="AW30" i="46"/>
  <c r="AX30" i="46" s="1"/>
  <c r="AW36" i="46"/>
  <c r="AX36" i="46" s="1"/>
  <c r="AW47" i="46"/>
  <c r="AX47" i="46" s="1"/>
  <c r="AW20" i="46"/>
  <c r="AX20" i="46" s="1"/>
  <c r="AW33" i="46"/>
  <c r="AX33" i="46" s="1"/>
  <c r="AW44" i="46"/>
  <c r="AX44" i="46" s="1"/>
  <c r="AW49" i="46"/>
  <c r="AX49" i="46" s="1"/>
  <c r="AW22" i="46"/>
  <c r="AX22" i="46" s="1"/>
  <c r="AW26" i="46"/>
  <c r="AX26" i="46" s="1"/>
  <c r="AW38" i="46"/>
  <c r="AX38" i="46" s="1"/>
  <c r="AW39" i="46"/>
  <c r="AX39" i="46" s="1"/>
  <c r="AW61" i="46"/>
  <c r="AX61" i="46" s="1"/>
  <c r="AW37" i="46"/>
  <c r="AX37" i="46" s="1"/>
  <c r="AW45" i="46"/>
  <c r="AX45" i="46" s="1"/>
  <c r="AW57" i="46"/>
  <c r="AX57" i="46" s="1"/>
  <c r="AW35" i="46"/>
  <c r="AX35" i="46" s="1"/>
  <c r="AW43" i="46"/>
  <c r="AX43" i="46" s="1"/>
  <c r="AW51" i="46"/>
  <c r="AX51" i="46" s="1"/>
  <c r="AW55" i="46"/>
  <c r="AX55" i="46" s="1"/>
  <c r="AW63" i="46"/>
  <c r="AX63" i="46" s="1"/>
  <c r="AW10" i="47"/>
  <c r="AW14" i="47"/>
  <c r="AX14" i="47" s="1"/>
  <c r="AW18" i="47"/>
  <c r="AX18" i="47" s="1"/>
  <c r="AW22" i="47"/>
  <c r="AX22" i="47" s="1"/>
  <c r="AW26" i="47"/>
  <c r="AW30" i="47"/>
  <c r="AX30" i="47" s="1"/>
  <c r="AW34" i="47"/>
  <c r="AX34" i="47" s="1"/>
  <c r="AW38" i="47"/>
  <c r="AX38" i="47" s="1"/>
  <c r="AW42" i="47"/>
  <c r="AW46" i="47"/>
  <c r="AX46" i="47" s="1"/>
  <c r="AW50" i="47"/>
  <c r="AX50" i="47" s="1"/>
  <c r="AW54" i="47"/>
  <c r="AX54" i="47" s="1"/>
  <c r="AW58" i="47"/>
  <c r="AW62" i="47"/>
  <c r="AX62" i="47" s="1"/>
  <c r="AW11" i="47"/>
  <c r="AX11" i="47" s="1"/>
  <c r="AW15" i="47"/>
  <c r="AX15" i="47" s="1"/>
  <c r="AW23" i="47"/>
  <c r="AW27" i="47"/>
  <c r="AX27" i="47" s="1"/>
  <c r="AW39" i="47"/>
  <c r="AX39" i="47" s="1"/>
  <c r="AW47" i="47"/>
  <c r="AX47" i="47" s="1"/>
  <c r="AW55" i="47"/>
  <c r="AW63" i="47"/>
  <c r="AX63" i="47" s="1"/>
  <c r="AW8" i="47"/>
  <c r="AX8" i="47" s="1"/>
  <c r="AW12" i="47"/>
  <c r="AX12" i="47" s="1"/>
  <c r="AW16" i="47"/>
  <c r="AX16" i="47" s="1"/>
  <c r="AW20" i="47"/>
  <c r="AX20" i="47" s="1"/>
  <c r="AW24" i="47"/>
  <c r="AX24" i="47" s="1"/>
  <c r="AW28" i="47"/>
  <c r="AX28" i="47" s="1"/>
  <c r="AW32" i="47"/>
  <c r="AX32" i="47" s="1"/>
  <c r="AW36" i="47"/>
  <c r="AX36" i="47" s="1"/>
  <c r="AW40" i="47"/>
  <c r="AX40" i="47" s="1"/>
  <c r="AW44" i="47"/>
  <c r="AX44" i="47" s="1"/>
  <c r="AW48" i="47"/>
  <c r="AW52" i="47"/>
  <c r="AX52" i="47" s="1"/>
  <c r="AW56" i="47"/>
  <c r="AX56" i="47" s="1"/>
  <c r="AW60" i="47"/>
  <c r="AX60" i="47" s="1"/>
  <c r="AW19" i="47"/>
  <c r="AX19" i="47" s="1"/>
  <c r="AW31" i="47"/>
  <c r="AX31" i="47" s="1"/>
  <c r="AW35" i="47"/>
  <c r="AX35" i="47" s="1"/>
  <c r="AW43" i="47"/>
  <c r="AX43" i="47" s="1"/>
  <c r="AW51" i="47"/>
  <c r="AX51" i="47" s="1"/>
  <c r="AW59" i="47"/>
  <c r="AX59" i="47" s="1"/>
  <c r="AW9" i="47"/>
  <c r="AX9" i="47" s="1"/>
  <c r="AW13" i="47"/>
  <c r="AX13" i="47" s="1"/>
  <c r="AW17" i="47"/>
  <c r="AW21" i="47"/>
  <c r="AW25" i="47"/>
  <c r="AX25" i="47" s="1"/>
  <c r="AW29" i="47"/>
  <c r="AX29" i="47" s="1"/>
  <c r="AW33" i="47"/>
  <c r="AW37" i="47"/>
  <c r="AX37" i="47" s="1"/>
  <c r="AW41" i="47"/>
  <c r="AX41" i="47" s="1"/>
  <c r="AW45" i="47"/>
  <c r="AX45" i="47" s="1"/>
  <c r="AW49" i="47"/>
  <c r="AX49" i="47" s="1"/>
  <c r="AW53" i="47"/>
  <c r="AX53" i="47" s="1"/>
  <c r="AW57" i="47"/>
  <c r="AX57" i="47" s="1"/>
  <c r="AW61" i="47"/>
  <c r="AX61" i="47" s="1"/>
  <c r="L14" i="47"/>
  <c r="M9" i="47" s="1"/>
  <c r="AX21" i="47"/>
  <c r="AX10" i="47"/>
  <c r="AX23" i="47"/>
  <c r="M11" i="47"/>
  <c r="AX55" i="47"/>
  <c r="AX58" i="47"/>
  <c r="BC8" i="47"/>
  <c r="C79" i="47"/>
  <c r="AW7" i="47"/>
  <c r="AX7" i="47" s="1"/>
  <c r="AX17" i="47"/>
  <c r="AX26" i="47"/>
  <c r="AX33" i="47"/>
  <c r="AX42" i="47"/>
  <c r="AX48" i="47"/>
  <c r="AK2" i="46"/>
  <c r="L14" i="46"/>
  <c r="M10" i="46" s="1"/>
  <c r="AK2" i="45"/>
  <c r="L14" i="45"/>
  <c r="M11" i="45" s="1"/>
  <c r="B58" i="44"/>
  <c r="B59" i="44" s="1"/>
  <c r="B60" i="44" s="1"/>
  <c r="B61" i="44" s="1"/>
  <c r="B62" i="44" s="1"/>
  <c r="B63" i="44" s="1"/>
  <c r="B7" i="44"/>
  <c r="B8" i="44" s="1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AU31" i="7"/>
  <c r="AX21" i="7"/>
  <c r="BD21" i="7"/>
  <c r="CD33" i="7" l="1"/>
  <c r="CH33" i="7"/>
  <c r="CH23" i="7"/>
  <c r="CD23" i="7"/>
  <c r="CH13" i="7"/>
  <c r="CD13" i="7"/>
  <c r="Y14" i="46"/>
  <c r="BX23" i="7"/>
  <c r="CB23" i="7"/>
  <c r="BX33" i="7"/>
  <c r="CB33" i="7"/>
  <c r="BX13" i="7"/>
  <c r="CB13" i="7"/>
  <c r="C79" i="46"/>
  <c r="M8" i="46"/>
  <c r="AY15" i="46"/>
  <c r="AY55" i="34"/>
  <c r="AY25" i="34"/>
  <c r="AY37" i="46"/>
  <c r="BZ23" i="7"/>
  <c r="BT23" i="7"/>
  <c r="BZ13" i="7"/>
  <c r="BT13" i="7"/>
  <c r="BZ33" i="7"/>
  <c r="BT33" i="7"/>
  <c r="BC23" i="56"/>
  <c r="BD22" i="56"/>
  <c r="BI21" i="56"/>
  <c r="BH21" i="56"/>
  <c r="BG21" i="56"/>
  <c r="BF21" i="56"/>
  <c r="BF21" i="55"/>
  <c r="BI21" i="55"/>
  <c r="BH21" i="55"/>
  <c r="BG21" i="55"/>
  <c r="BC23" i="55"/>
  <c r="BD22" i="55"/>
  <c r="BH19" i="54"/>
  <c r="BF19" i="54"/>
  <c r="BG19" i="54"/>
  <c r="BI19" i="54"/>
  <c r="BD20" i="54"/>
  <c r="BC21" i="54"/>
  <c r="BH9" i="50"/>
  <c r="BV13" i="7"/>
  <c r="BV33" i="7"/>
  <c r="BV23" i="7"/>
  <c r="BO14" i="7"/>
  <c r="BI13" i="52"/>
  <c r="BH13" i="52"/>
  <c r="BG13" i="52"/>
  <c r="BF13" i="52"/>
  <c r="BC15" i="52"/>
  <c r="BD14" i="52"/>
  <c r="BF9" i="50"/>
  <c r="BG9" i="50"/>
  <c r="BC15" i="51"/>
  <c r="BD14" i="51"/>
  <c r="BI13" i="51"/>
  <c r="BF13" i="51"/>
  <c r="BH13" i="51"/>
  <c r="BG13" i="51"/>
  <c r="BG7" i="50"/>
  <c r="BF7" i="50"/>
  <c r="BI7" i="50"/>
  <c r="BH7" i="50"/>
  <c r="BG10" i="50"/>
  <c r="BF10" i="50"/>
  <c r="BH10" i="50"/>
  <c r="BI10" i="50"/>
  <c r="BC12" i="50"/>
  <c r="BD11" i="50"/>
  <c r="BG8" i="50"/>
  <c r="BF8" i="50"/>
  <c r="BI8" i="50"/>
  <c r="BH8" i="50"/>
  <c r="BD9" i="49"/>
  <c r="BD7" i="49"/>
  <c r="BD8" i="49"/>
  <c r="BD11" i="49"/>
  <c r="BD10" i="49"/>
  <c r="BD12" i="49"/>
  <c r="BD13" i="49"/>
  <c r="BD14" i="49"/>
  <c r="BC15" i="49"/>
  <c r="BR13" i="7"/>
  <c r="BP13" i="7"/>
  <c r="BR33" i="7"/>
  <c r="BP33" i="7"/>
  <c r="BO34" i="7"/>
  <c r="BR23" i="7"/>
  <c r="BP23" i="7"/>
  <c r="BO24" i="7"/>
  <c r="AY50" i="45"/>
  <c r="AY43" i="40"/>
  <c r="AY38" i="43"/>
  <c r="AY61" i="43"/>
  <c r="AY49" i="43"/>
  <c r="AY10" i="43"/>
  <c r="AY25" i="43"/>
  <c r="AY46" i="43"/>
  <c r="AY8" i="43"/>
  <c r="AY54" i="43"/>
  <c r="AY58" i="43"/>
  <c r="AY26" i="43"/>
  <c r="AY57" i="43"/>
  <c r="AY24" i="43"/>
  <c r="AY48" i="43"/>
  <c r="AY28" i="43"/>
  <c r="AY55" i="43"/>
  <c r="AY37" i="43"/>
  <c r="AY62" i="43"/>
  <c r="AY32" i="43"/>
  <c r="AY12" i="43"/>
  <c r="AY33" i="43"/>
  <c r="AY35" i="43"/>
  <c r="AY41" i="43"/>
  <c r="AY60" i="43"/>
  <c r="AY40" i="43"/>
  <c r="BC10" i="43"/>
  <c r="AY14" i="43"/>
  <c r="AY43" i="43"/>
  <c r="AY53" i="43"/>
  <c r="AY39" i="43"/>
  <c r="AY52" i="43"/>
  <c r="AY18" i="43"/>
  <c r="AY34" i="43"/>
  <c r="AY21" i="43"/>
  <c r="AY11" i="43"/>
  <c r="AY51" i="43"/>
  <c r="AY7" i="43"/>
  <c r="AY30" i="43"/>
  <c r="AY19" i="43"/>
  <c r="AY13" i="43"/>
  <c r="AY17" i="43"/>
  <c r="AY45" i="43"/>
  <c r="AY47" i="43"/>
  <c r="AY31" i="43"/>
  <c r="AY56" i="43"/>
  <c r="AY36" i="43"/>
  <c r="AY63" i="43"/>
  <c r="AY27" i="43"/>
  <c r="AY29" i="43"/>
  <c r="AY15" i="43"/>
  <c r="AY20" i="43"/>
  <c r="AY9" i="43"/>
  <c r="AY59" i="43"/>
  <c r="AY42" i="43"/>
  <c r="AY22" i="43"/>
  <c r="AY16" i="43"/>
  <c r="AY50" i="43"/>
  <c r="AY44" i="43"/>
  <c r="AY23" i="43"/>
  <c r="AY24" i="40"/>
  <c r="AY18" i="40"/>
  <c r="AY58" i="40"/>
  <c r="AY34" i="40"/>
  <c r="AY16" i="40"/>
  <c r="AY60" i="40"/>
  <c r="AY40" i="40"/>
  <c r="AY46" i="40"/>
  <c r="AY52" i="40"/>
  <c r="AY10" i="40"/>
  <c r="AY56" i="40"/>
  <c r="AY38" i="40"/>
  <c r="AY42" i="40"/>
  <c r="AY62" i="40"/>
  <c r="AY31" i="40"/>
  <c r="AY33" i="40"/>
  <c r="AY48" i="40"/>
  <c r="AY32" i="40"/>
  <c r="AY55" i="40"/>
  <c r="AY41" i="40"/>
  <c r="AY57" i="40"/>
  <c r="AY39" i="40"/>
  <c r="AY59" i="40"/>
  <c r="AY25" i="40"/>
  <c r="AY23" i="40"/>
  <c r="AY47" i="40"/>
  <c r="AY30" i="40"/>
  <c r="AY63" i="40"/>
  <c r="AY15" i="40"/>
  <c r="AY13" i="40"/>
  <c r="AY45" i="40"/>
  <c r="AY50" i="40"/>
  <c r="AY22" i="40"/>
  <c r="AY49" i="40"/>
  <c r="AY27" i="40"/>
  <c r="AY11" i="40"/>
  <c r="AY20" i="40"/>
  <c r="AY8" i="40"/>
  <c r="AY14" i="40"/>
  <c r="AY37" i="40"/>
  <c r="AY54" i="40"/>
  <c r="AY35" i="40"/>
  <c r="AY17" i="40"/>
  <c r="AY44" i="40"/>
  <c r="AY26" i="40"/>
  <c r="AY53" i="40"/>
  <c r="AY36" i="40"/>
  <c r="AY28" i="40"/>
  <c r="AY51" i="40"/>
  <c r="AY7" i="40"/>
  <c r="AY61" i="40"/>
  <c r="AY21" i="40"/>
  <c r="BC10" i="40"/>
  <c r="AY19" i="40"/>
  <c r="AY12" i="40"/>
  <c r="AY29" i="40"/>
  <c r="AY9" i="40"/>
  <c r="AY59" i="34"/>
  <c r="AY12" i="34"/>
  <c r="AY46" i="34"/>
  <c r="AY26" i="34"/>
  <c r="AY19" i="34"/>
  <c r="AY27" i="34"/>
  <c r="AY47" i="34"/>
  <c r="AY53" i="34"/>
  <c r="AY42" i="34"/>
  <c r="AY37" i="34"/>
  <c r="AY18" i="34"/>
  <c r="AY49" i="34"/>
  <c r="AY50" i="34"/>
  <c r="AY52" i="34"/>
  <c r="AY29" i="34"/>
  <c r="AY14" i="34"/>
  <c r="AY60" i="34"/>
  <c r="AY51" i="34"/>
  <c r="AY24" i="34"/>
  <c r="AY57" i="34"/>
  <c r="AY54" i="34"/>
  <c r="AY16" i="34"/>
  <c r="AY56" i="34"/>
  <c r="AY58" i="34"/>
  <c r="AY45" i="34"/>
  <c r="AY32" i="34"/>
  <c r="AY15" i="34"/>
  <c r="BC9" i="34"/>
  <c r="AY48" i="34"/>
  <c r="AY63" i="34"/>
  <c r="AY61" i="34"/>
  <c r="AY40" i="34"/>
  <c r="AY17" i="34"/>
  <c r="AY31" i="34"/>
  <c r="AY39" i="34"/>
  <c r="AY13" i="34"/>
  <c r="AY7" i="34"/>
  <c r="AY28" i="34"/>
  <c r="AY23" i="34"/>
  <c r="AY30" i="34"/>
  <c r="AY41" i="34"/>
  <c r="AY36" i="34"/>
  <c r="AY38" i="34"/>
  <c r="AY11" i="34"/>
  <c r="AY44" i="34"/>
  <c r="AY10" i="34"/>
  <c r="AY33" i="34"/>
  <c r="AY62" i="34"/>
  <c r="AY43" i="34"/>
  <c r="AY20" i="34"/>
  <c r="AY34" i="34"/>
  <c r="AY21" i="34"/>
  <c r="AY9" i="34"/>
  <c r="AY35" i="34"/>
  <c r="AY22" i="34"/>
  <c r="AY8" i="34"/>
  <c r="AY15" i="45"/>
  <c r="AY46" i="45"/>
  <c r="AY57" i="45"/>
  <c r="AY55" i="45"/>
  <c r="AY40" i="45"/>
  <c r="AY34" i="45"/>
  <c r="AY47" i="45"/>
  <c r="AY43" i="45"/>
  <c r="AY7" i="45"/>
  <c r="AY8" i="45"/>
  <c r="AY60" i="45"/>
  <c r="AY48" i="45"/>
  <c r="AY32" i="45"/>
  <c r="AY51" i="45"/>
  <c r="AY58" i="45"/>
  <c r="AY11" i="45"/>
  <c r="AY17" i="45"/>
  <c r="AY62" i="45"/>
  <c r="AY38" i="45"/>
  <c r="AY33" i="45"/>
  <c r="AY28" i="45"/>
  <c r="BC10" i="45"/>
  <c r="AY16" i="45"/>
  <c r="AY49" i="45"/>
  <c r="AY22" i="45"/>
  <c r="AY56" i="45"/>
  <c r="AY39" i="45"/>
  <c r="AY26" i="45"/>
  <c r="AY53" i="45"/>
  <c r="AY23" i="45"/>
  <c r="AY45" i="45"/>
  <c r="AY41" i="45"/>
  <c r="AY30" i="45"/>
  <c r="AY42" i="45"/>
  <c r="AY12" i="45"/>
  <c r="AY21" i="45"/>
  <c r="AY29" i="45"/>
  <c r="AY10" i="45"/>
  <c r="AY36" i="45"/>
  <c r="AY37" i="45"/>
  <c r="AY24" i="45"/>
  <c r="AY14" i="45"/>
  <c r="AY59" i="45"/>
  <c r="AY25" i="45"/>
  <c r="AY18" i="45"/>
  <c r="AY61" i="45"/>
  <c r="AY35" i="45"/>
  <c r="AY27" i="45"/>
  <c r="AY31" i="45"/>
  <c r="AY52" i="45"/>
  <c r="AY63" i="45"/>
  <c r="AY9" i="45"/>
  <c r="AY19" i="45"/>
  <c r="AY13" i="45"/>
  <c r="AY44" i="45"/>
  <c r="AY54" i="45"/>
  <c r="AY20" i="45"/>
  <c r="AY38" i="46"/>
  <c r="AY46" i="46"/>
  <c r="AY32" i="46"/>
  <c r="AY39" i="46"/>
  <c r="AY22" i="46"/>
  <c r="AY48" i="46"/>
  <c r="AY63" i="46"/>
  <c r="AY35" i="46"/>
  <c r="AY26" i="46"/>
  <c r="AY47" i="46"/>
  <c r="AY30" i="46"/>
  <c r="AY23" i="46"/>
  <c r="AY28" i="46"/>
  <c r="AY53" i="46"/>
  <c r="AY40" i="46"/>
  <c r="AY8" i="46"/>
  <c r="AY50" i="46"/>
  <c r="AY45" i="46"/>
  <c r="AY33" i="46"/>
  <c r="AY25" i="46"/>
  <c r="AY19" i="46"/>
  <c r="AY11" i="46"/>
  <c r="AY58" i="46"/>
  <c r="AY43" i="46"/>
  <c r="AY36" i="46"/>
  <c r="AY59" i="46"/>
  <c r="AY20" i="46"/>
  <c r="AY16" i="46"/>
  <c r="AY21" i="46"/>
  <c r="AY42" i="46"/>
  <c r="AY52" i="46"/>
  <c r="AY13" i="46"/>
  <c r="AY51" i="46"/>
  <c r="AY44" i="46"/>
  <c r="AY14" i="46"/>
  <c r="AY17" i="46"/>
  <c r="AY56" i="46"/>
  <c r="AY60" i="46"/>
  <c r="AY18" i="46"/>
  <c r="BC10" i="46"/>
  <c r="AY57" i="46"/>
  <c r="AY61" i="46"/>
  <c r="AY7" i="46"/>
  <c r="AY34" i="46"/>
  <c r="AY54" i="46"/>
  <c r="AY55" i="46"/>
  <c r="AY49" i="46"/>
  <c r="AY24" i="46"/>
  <c r="AY41" i="46"/>
  <c r="AY27" i="46"/>
  <c r="AY10" i="46"/>
  <c r="AY29" i="46"/>
  <c r="AY62" i="46"/>
  <c r="AY31" i="46"/>
  <c r="AY12" i="46"/>
  <c r="AY9" i="46"/>
  <c r="AY47" i="47"/>
  <c r="AY57" i="47"/>
  <c r="AY41" i="47"/>
  <c r="AY25" i="47"/>
  <c r="AY35" i="47"/>
  <c r="AY40" i="47"/>
  <c r="AY24" i="47"/>
  <c r="AY8" i="47"/>
  <c r="AY39" i="47"/>
  <c r="AY53" i="47"/>
  <c r="AY37" i="47"/>
  <c r="AY31" i="47"/>
  <c r="AY63" i="47"/>
  <c r="AY56" i="47"/>
  <c r="AY62" i="47"/>
  <c r="AY26" i="47"/>
  <c r="AY20" i="47"/>
  <c r="AY11" i="47"/>
  <c r="AY58" i="47"/>
  <c r="AY16" i="47"/>
  <c r="AY29" i="47"/>
  <c r="AY9" i="47"/>
  <c r="AY60" i="47"/>
  <c r="AY22" i="47"/>
  <c r="AY17" i="47"/>
  <c r="AY61" i="47"/>
  <c r="AY59" i="47"/>
  <c r="AY15" i="47"/>
  <c r="AY21" i="47"/>
  <c r="AY42" i="47"/>
  <c r="AY13" i="47"/>
  <c r="AY18" i="47"/>
  <c r="AY28" i="47"/>
  <c r="AY7" i="47"/>
  <c r="AY19" i="47"/>
  <c r="AY14" i="47"/>
  <c r="AY44" i="47"/>
  <c r="AY43" i="47"/>
  <c r="AY49" i="47"/>
  <c r="AY33" i="47"/>
  <c r="AY52" i="47"/>
  <c r="AY34" i="47"/>
  <c r="AY36" i="47"/>
  <c r="AY55" i="47"/>
  <c r="AY23" i="47"/>
  <c r="AY46" i="47"/>
  <c r="AY45" i="47"/>
  <c r="AY27" i="47"/>
  <c r="AY48" i="47"/>
  <c r="AY38" i="47"/>
  <c r="AY30" i="47"/>
  <c r="AY54" i="47"/>
  <c r="AY12" i="47"/>
  <c r="AY32" i="47"/>
  <c r="AY50" i="47"/>
  <c r="AY51" i="47"/>
  <c r="AY10" i="47"/>
  <c r="BC9" i="47"/>
  <c r="M8" i="47"/>
  <c r="M13" i="47"/>
  <c r="M12" i="47"/>
  <c r="M14" i="47"/>
  <c r="Y14" i="47"/>
  <c r="L5" i="47"/>
  <c r="M10" i="47"/>
  <c r="M9" i="46"/>
  <c r="M13" i="46"/>
  <c r="M12" i="46"/>
  <c r="M11" i="46"/>
  <c r="M14" i="46"/>
  <c r="L5" i="46"/>
  <c r="M10" i="45"/>
  <c r="M9" i="45"/>
  <c r="M8" i="45"/>
  <c r="M12" i="45"/>
  <c r="M14" i="45"/>
  <c r="L5" i="45"/>
  <c r="Y14" i="45"/>
  <c r="C79" i="45"/>
  <c r="M13" i="45"/>
  <c r="A1" i="34"/>
  <c r="A1" i="40"/>
  <c r="A1" i="43"/>
  <c r="AH67" i="43"/>
  <c r="AG67" i="43"/>
  <c r="AF67" i="43"/>
  <c r="AH66" i="43"/>
  <c r="AG66" i="43"/>
  <c r="AF66" i="43"/>
  <c r="AH65" i="43"/>
  <c r="AG65" i="43"/>
  <c r="AF65" i="43"/>
  <c r="AH61" i="43"/>
  <c r="AG61" i="43"/>
  <c r="AF61" i="43"/>
  <c r="AF62" i="43" s="1"/>
  <c r="AF63" i="43" s="1"/>
  <c r="AF64" i="43" s="1"/>
  <c r="G61" i="43"/>
  <c r="AH60" i="43"/>
  <c r="AG60" i="43"/>
  <c r="AF60" i="43"/>
  <c r="G60" i="43"/>
  <c r="L16" i="43" a="1"/>
  <c r="L16" i="43" s="1"/>
  <c r="L13" i="43"/>
  <c r="L12" i="43"/>
  <c r="L11" i="43"/>
  <c r="L10" i="43"/>
  <c r="L9" i="43"/>
  <c r="L8" i="43"/>
  <c r="AF7" i="43"/>
  <c r="AF8" i="43" s="1"/>
  <c r="AF9" i="43" s="1"/>
  <c r="AF10" i="43" s="1"/>
  <c r="AF11" i="43" s="1"/>
  <c r="AF12" i="43" s="1"/>
  <c r="AF13" i="43" s="1"/>
  <c r="AF14" i="43" s="1"/>
  <c r="AF15" i="43" s="1"/>
  <c r="AF16" i="43" s="1"/>
  <c r="AF17" i="43" s="1"/>
  <c r="AF18" i="43" s="1"/>
  <c r="AF19" i="43" s="1"/>
  <c r="AF20" i="43" s="1"/>
  <c r="AF21" i="43" s="1"/>
  <c r="AF22" i="43" s="1"/>
  <c r="AF23" i="43" s="1"/>
  <c r="AF24" i="43" s="1"/>
  <c r="AF25" i="43" s="1"/>
  <c r="AF26" i="43" s="1"/>
  <c r="AF27" i="43" s="1"/>
  <c r="AF28" i="43" s="1"/>
  <c r="AF29" i="43" s="1"/>
  <c r="AF30" i="43" s="1"/>
  <c r="AF31" i="43" s="1"/>
  <c r="AF32" i="43" s="1"/>
  <c r="AF33" i="43" s="1"/>
  <c r="AF34" i="43" s="1"/>
  <c r="AF35" i="43" s="1"/>
  <c r="AF36" i="43" s="1"/>
  <c r="AF37" i="43" s="1"/>
  <c r="AF38" i="43" s="1"/>
  <c r="AF39" i="43" s="1"/>
  <c r="AF40" i="43" s="1"/>
  <c r="AF41" i="43" s="1"/>
  <c r="AF42" i="43" s="1"/>
  <c r="AF43" i="43" s="1"/>
  <c r="AF44" i="43" s="1"/>
  <c r="AF45" i="43" s="1"/>
  <c r="AF46" i="43" s="1"/>
  <c r="AF47" i="43" s="1"/>
  <c r="AF48" i="43" s="1"/>
  <c r="AF49" i="43" s="1"/>
  <c r="AF50" i="43" s="1"/>
  <c r="AF51" i="43" s="1"/>
  <c r="AF52" i="43" s="1"/>
  <c r="AF53" i="43" s="1"/>
  <c r="AF54" i="43" s="1"/>
  <c r="AF55" i="43" s="1"/>
  <c r="AF56" i="43" s="1"/>
  <c r="AF57" i="43" s="1"/>
  <c r="AF58" i="43" s="1"/>
  <c r="AF59" i="43" s="1"/>
  <c r="AK4" i="43"/>
  <c r="AL4" i="43" s="1"/>
  <c r="AL2" i="43" s="1"/>
  <c r="G3" i="43"/>
  <c r="AJ2" i="43"/>
  <c r="E2" i="43"/>
  <c r="E3" i="43" s="1"/>
  <c r="AH67" i="34"/>
  <c r="AG67" i="34"/>
  <c r="AH66" i="34"/>
  <c r="AG66" i="34"/>
  <c r="AH65" i="34"/>
  <c r="AG65" i="34"/>
  <c r="AH61" i="34"/>
  <c r="AG61" i="34"/>
  <c r="AH60" i="34"/>
  <c r="AG60" i="34"/>
  <c r="CD14" i="7" l="1"/>
  <c r="CH14" i="7"/>
  <c r="CD34" i="7"/>
  <c r="CH34" i="7"/>
  <c r="CD24" i="7"/>
  <c r="CH24" i="7"/>
  <c r="CB14" i="7"/>
  <c r="BX34" i="7"/>
  <c r="CB34" i="7"/>
  <c r="BX24" i="7"/>
  <c r="CB24" i="7"/>
  <c r="BT14" i="7"/>
  <c r="BX14" i="7"/>
  <c r="BZ34" i="7"/>
  <c r="BT34" i="7"/>
  <c r="BZ24" i="7"/>
  <c r="BT24" i="7"/>
  <c r="BR14" i="7"/>
  <c r="BZ14" i="7"/>
  <c r="BP14" i="7"/>
  <c r="BO15" i="7"/>
  <c r="BC24" i="56"/>
  <c r="BD23" i="56"/>
  <c r="BF22" i="56"/>
  <c r="BG22" i="56"/>
  <c r="BI22" i="56"/>
  <c r="BH22" i="56"/>
  <c r="BG22" i="55"/>
  <c r="BF22" i="55"/>
  <c r="BI22" i="55"/>
  <c r="BH22" i="55"/>
  <c r="BC24" i="55"/>
  <c r="BD23" i="55"/>
  <c r="BC22" i="54"/>
  <c r="BD21" i="54"/>
  <c r="BI20" i="54"/>
  <c r="BG20" i="54"/>
  <c r="BH20" i="54"/>
  <c r="BF20" i="54"/>
  <c r="BV14" i="7"/>
  <c r="BV34" i="7"/>
  <c r="BV24" i="7"/>
  <c r="BH14" i="52"/>
  <c r="BG14" i="52"/>
  <c r="BI14" i="52"/>
  <c r="BF14" i="52"/>
  <c r="BD15" i="52"/>
  <c r="BC16" i="52"/>
  <c r="BH14" i="51"/>
  <c r="BG14" i="51"/>
  <c r="BI14" i="51"/>
  <c r="BF14" i="51"/>
  <c r="BD15" i="51"/>
  <c r="BC16" i="51"/>
  <c r="BG11" i="50"/>
  <c r="BI11" i="50"/>
  <c r="BF11" i="50"/>
  <c r="BH11" i="50"/>
  <c r="BC13" i="50"/>
  <c r="BD12" i="50"/>
  <c r="BI13" i="49"/>
  <c r="BH13" i="49"/>
  <c r="BG13" i="49"/>
  <c r="BF13" i="49"/>
  <c r="BH8" i="49"/>
  <c r="BG8" i="49"/>
  <c r="BF8" i="49"/>
  <c r="BI8" i="49"/>
  <c r="BI12" i="49"/>
  <c r="BF12" i="49"/>
  <c r="BH12" i="49"/>
  <c r="BG12" i="49"/>
  <c r="BH7" i="49"/>
  <c r="BG7" i="49"/>
  <c r="BF7" i="49"/>
  <c r="BI7" i="49"/>
  <c r="BD15" i="49"/>
  <c r="BC16" i="49"/>
  <c r="BH10" i="49"/>
  <c r="BG10" i="49"/>
  <c r="BF10" i="49"/>
  <c r="BI10" i="49"/>
  <c r="BH9" i="49"/>
  <c r="BG9" i="49"/>
  <c r="BF9" i="49"/>
  <c r="BI9" i="49"/>
  <c r="BH14" i="49"/>
  <c r="BF14" i="49"/>
  <c r="BI14" i="49"/>
  <c r="BG14" i="49"/>
  <c r="BH11" i="49"/>
  <c r="BI11" i="49"/>
  <c r="BG11" i="49"/>
  <c r="BF11" i="49"/>
  <c r="BR34" i="7"/>
  <c r="BO35" i="7"/>
  <c r="BP34" i="7"/>
  <c r="BR24" i="7"/>
  <c r="BO25" i="7"/>
  <c r="BP24" i="7"/>
  <c r="BD9" i="45"/>
  <c r="BI9" i="45" s="1"/>
  <c r="BD9" i="40"/>
  <c r="BG9" i="40" s="1"/>
  <c r="BD10" i="43"/>
  <c r="BC11" i="43"/>
  <c r="BD7" i="43"/>
  <c r="BD8" i="43"/>
  <c r="BD9" i="43"/>
  <c r="BD10" i="40"/>
  <c r="BC11" i="40"/>
  <c r="BD7" i="40"/>
  <c r="BD8" i="40"/>
  <c r="BD7" i="34"/>
  <c r="BD9" i="34"/>
  <c r="BC10" i="34"/>
  <c r="BD8" i="34"/>
  <c r="BD10" i="45"/>
  <c r="BC11" i="45"/>
  <c r="BD8" i="45"/>
  <c r="BD7" i="45"/>
  <c r="BD7" i="46"/>
  <c r="BD8" i="46"/>
  <c r="BD9" i="46"/>
  <c r="BD10" i="46"/>
  <c r="BC11" i="46"/>
  <c r="BD8" i="47"/>
  <c r="BG8" i="47" s="1"/>
  <c r="BD9" i="47"/>
  <c r="BD7" i="47"/>
  <c r="AH62" i="47"/>
  <c r="AG62" i="47"/>
  <c r="BC10" i="47"/>
  <c r="BD10" i="47" s="1"/>
  <c r="L14" i="43"/>
  <c r="M10" i="43" s="1"/>
  <c r="AK2" i="43"/>
  <c r="CH35" i="7" l="1"/>
  <c r="CD35" i="7"/>
  <c r="CH25" i="7"/>
  <c r="CD25" i="7"/>
  <c r="CH15" i="7"/>
  <c r="CD15" i="7"/>
  <c r="CB15" i="7"/>
  <c r="BX25" i="7"/>
  <c r="CB25" i="7"/>
  <c r="BX35" i="7"/>
  <c r="CB35" i="7"/>
  <c r="BP15" i="7"/>
  <c r="BX15" i="7"/>
  <c r="BR15" i="7"/>
  <c r="BZ15" i="7"/>
  <c r="BT15" i="7"/>
  <c r="BZ35" i="7"/>
  <c r="BT35" i="7"/>
  <c r="BO16" i="7"/>
  <c r="BZ25" i="7"/>
  <c r="BT25" i="7"/>
  <c r="BV15" i="7"/>
  <c r="BG23" i="56"/>
  <c r="BI23" i="56"/>
  <c r="BH23" i="56"/>
  <c r="BF23" i="56"/>
  <c r="BD24" i="56"/>
  <c r="BC25" i="56"/>
  <c r="BH23" i="55"/>
  <c r="BG23" i="55"/>
  <c r="BF23" i="55"/>
  <c r="BI23" i="55"/>
  <c r="BC25" i="55"/>
  <c r="BD24" i="55"/>
  <c r="BF21" i="54"/>
  <c r="BH21" i="54"/>
  <c r="BG21" i="54"/>
  <c r="BI21" i="54"/>
  <c r="BC23" i="54"/>
  <c r="BD22" i="54"/>
  <c r="BV35" i="7"/>
  <c r="BV25" i="7"/>
  <c r="BC17" i="51"/>
  <c r="BD16" i="51"/>
  <c r="BI15" i="51"/>
  <c r="BF15" i="51"/>
  <c r="BG15" i="51"/>
  <c r="BH15" i="51"/>
  <c r="BG12" i="50"/>
  <c r="BF12" i="50"/>
  <c r="BH12" i="50"/>
  <c r="BI12" i="50"/>
  <c r="BC14" i="50"/>
  <c r="BD13" i="50"/>
  <c r="BC17" i="49"/>
  <c r="BD16" i="49"/>
  <c r="BI15" i="49"/>
  <c r="BG15" i="49"/>
  <c r="BH15" i="49"/>
  <c r="BF15" i="49"/>
  <c r="BR35" i="7"/>
  <c r="BP35" i="7"/>
  <c r="BO36" i="7"/>
  <c r="BR25" i="7"/>
  <c r="BP25" i="7"/>
  <c r="BO26" i="7"/>
  <c r="BG9" i="45"/>
  <c r="BF9" i="40"/>
  <c r="BH9" i="45"/>
  <c r="BF9" i="45"/>
  <c r="BH9" i="40"/>
  <c r="BI9" i="40"/>
  <c r="BG8" i="43"/>
  <c r="BF8" i="43"/>
  <c r="BI8" i="43"/>
  <c r="BH8" i="43"/>
  <c r="BI7" i="43"/>
  <c r="BG7" i="43"/>
  <c r="BH7" i="43"/>
  <c r="BF7" i="43"/>
  <c r="BD11" i="43"/>
  <c r="BC12" i="43"/>
  <c r="BI9" i="43"/>
  <c r="BG9" i="43"/>
  <c r="BH9" i="43"/>
  <c r="BF9" i="43"/>
  <c r="BG10" i="43"/>
  <c r="BH10" i="43"/>
  <c r="BF10" i="43"/>
  <c r="BI10" i="43"/>
  <c r="BF8" i="40"/>
  <c r="BI8" i="40"/>
  <c r="BG8" i="40"/>
  <c r="BH8" i="40"/>
  <c r="BI7" i="40"/>
  <c r="BH7" i="40"/>
  <c r="BG7" i="40"/>
  <c r="BF7" i="40"/>
  <c r="BD11" i="40"/>
  <c r="BC12" i="40"/>
  <c r="BF10" i="40"/>
  <c r="BG10" i="40"/>
  <c r="BI10" i="40"/>
  <c r="BH10" i="40"/>
  <c r="BG8" i="34"/>
  <c r="BF8" i="34"/>
  <c r="BI8" i="34"/>
  <c r="BH8" i="34"/>
  <c r="BD10" i="34"/>
  <c r="BC11" i="34"/>
  <c r="BI9" i="34"/>
  <c r="BH9" i="34"/>
  <c r="BG9" i="34"/>
  <c r="BF9" i="34"/>
  <c r="BI7" i="34"/>
  <c r="BH7" i="34"/>
  <c r="BF7" i="34"/>
  <c r="BG7" i="34"/>
  <c r="BG7" i="45"/>
  <c r="BF7" i="45"/>
  <c r="BH7" i="45"/>
  <c r="BI7" i="45"/>
  <c r="BI8" i="45"/>
  <c r="BH8" i="45"/>
  <c r="BF8" i="45"/>
  <c r="BG8" i="45"/>
  <c r="BC12" i="45"/>
  <c r="BD11" i="45"/>
  <c r="BI10" i="45"/>
  <c r="BH10" i="45"/>
  <c r="BG10" i="45"/>
  <c r="BF10" i="45"/>
  <c r="BG9" i="46"/>
  <c r="BH9" i="46"/>
  <c r="BI9" i="46"/>
  <c r="BF9" i="46"/>
  <c r="BI8" i="46"/>
  <c r="BG8" i="46"/>
  <c r="BH8" i="46"/>
  <c r="BF8" i="46"/>
  <c r="BI10" i="46"/>
  <c r="BH10" i="46"/>
  <c r="BF10" i="46"/>
  <c r="BG10" i="46"/>
  <c r="BC12" i="46"/>
  <c r="BD11" i="46"/>
  <c r="BG7" i="46"/>
  <c r="BF7" i="46"/>
  <c r="BI7" i="46"/>
  <c r="BH7" i="46"/>
  <c r="BH8" i="47"/>
  <c r="BI8" i="47"/>
  <c r="BF8" i="47"/>
  <c r="BI7" i="47"/>
  <c r="BH7" i="47"/>
  <c r="BG7" i="47"/>
  <c r="BF7" i="47"/>
  <c r="BF9" i="47"/>
  <c r="BI9" i="47"/>
  <c r="BH9" i="47"/>
  <c r="BG9" i="47"/>
  <c r="BC11" i="47"/>
  <c r="BD11" i="47" s="1"/>
  <c r="M11" i="43"/>
  <c r="M8" i="43"/>
  <c r="M12" i="43"/>
  <c r="C78" i="43"/>
  <c r="M9" i="43"/>
  <c r="L5" i="43"/>
  <c r="M14" i="43"/>
  <c r="M13" i="43"/>
  <c r="Y14" i="43"/>
  <c r="CD36" i="7" l="1"/>
  <c r="CH36" i="7"/>
  <c r="CD16" i="7"/>
  <c r="CH16" i="7"/>
  <c r="CD26" i="7"/>
  <c r="CH26" i="7"/>
  <c r="CB16" i="7"/>
  <c r="BX36" i="7"/>
  <c r="CB36" i="7"/>
  <c r="BX26" i="7"/>
  <c r="CB26" i="7"/>
  <c r="BR16" i="7"/>
  <c r="BX16" i="7"/>
  <c r="BP16" i="7"/>
  <c r="BV16" i="7"/>
  <c r="BZ36" i="7"/>
  <c r="BT36" i="7"/>
  <c r="BZ26" i="7"/>
  <c r="BT26" i="7"/>
  <c r="BZ16" i="7"/>
  <c r="BT16" i="7"/>
  <c r="BD25" i="56"/>
  <c r="BC26" i="56"/>
  <c r="BH24" i="56"/>
  <c r="BI24" i="56"/>
  <c r="BG24" i="56"/>
  <c r="BF24" i="56"/>
  <c r="BG24" i="55"/>
  <c r="BI24" i="55"/>
  <c r="BH24" i="55"/>
  <c r="BF24" i="55"/>
  <c r="BD25" i="55"/>
  <c r="BC26" i="55"/>
  <c r="BG22" i="54"/>
  <c r="BI22" i="54"/>
  <c r="BH22" i="54"/>
  <c r="BF22" i="54"/>
  <c r="BC24" i="54"/>
  <c r="BD23" i="54"/>
  <c r="BV26" i="7"/>
  <c r="BV36" i="7"/>
  <c r="BI15" i="52"/>
  <c r="BH15" i="52"/>
  <c r="BF15" i="52"/>
  <c r="BG15" i="52"/>
  <c r="BD16" i="52"/>
  <c r="BC17" i="52"/>
  <c r="BF16" i="51"/>
  <c r="BI16" i="51"/>
  <c r="BH16" i="51"/>
  <c r="BG16" i="51"/>
  <c r="BC18" i="51"/>
  <c r="BD17" i="51"/>
  <c r="BG13" i="50"/>
  <c r="BI13" i="50"/>
  <c r="BF13" i="50"/>
  <c r="BH13" i="50"/>
  <c r="BD14" i="50"/>
  <c r="BC15" i="50"/>
  <c r="BG16" i="49"/>
  <c r="BF16" i="49"/>
  <c r="BH16" i="49"/>
  <c r="BI16" i="49"/>
  <c r="BC18" i="49"/>
  <c r="BD17" i="49"/>
  <c r="BR36" i="7"/>
  <c r="BP36" i="7"/>
  <c r="BR26" i="7"/>
  <c r="BP26" i="7"/>
  <c r="BD12" i="43"/>
  <c r="BC13" i="43"/>
  <c r="BI11" i="43"/>
  <c r="BG11" i="43"/>
  <c r="BF11" i="43"/>
  <c r="BH11" i="43"/>
  <c r="BC13" i="40"/>
  <c r="BD12" i="40"/>
  <c r="BI11" i="40"/>
  <c r="BH11" i="40"/>
  <c r="BG11" i="40"/>
  <c r="BF11" i="40"/>
  <c r="BD11" i="34"/>
  <c r="BC12" i="34"/>
  <c r="BG10" i="34"/>
  <c r="BF10" i="34"/>
  <c r="BH10" i="34"/>
  <c r="BI10" i="34"/>
  <c r="BG11" i="45"/>
  <c r="BF11" i="45"/>
  <c r="BH11" i="45"/>
  <c r="BI11" i="45"/>
  <c r="BD12" i="45"/>
  <c r="BC13" i="45"/>
  <c r="BG11" i="46"/>
  <c r="BI11" i="46"/>
  <c r="BF11" i="46"/>
  <c r="BH11" i="46"/>
  <c r="BD12" i="46"/>
  <c r="BC13" i="46"/>
  <c r="BC12" i="47"/>
  <c r="BD12" i="47" s="1"/>
  <c r="BF10" i="47"/>
  <c r="BI10" i="47"/>
  <c r="BH10" i="47"/>
  <c r="BG10" i="47"/>
  <c r="AH64" i="43"/>
  <c r="AG64" i="43"/>
  <c r="BC27" i="56" l="1"/>
  <c r="BD26" i="56"/>
  <c r="BI25" i="56"/>
  <c r="BG25" i="56"/>
  <c r="BF25" i="56"/>
  <c r="BH25" i="56"/>
  <c r="BD26" i="55"/>
  <c r="BC27" i="55"/>
  <c r="BH25" i="55"/>
  <c r="BF25" i="55"/>
  <c r="BG25" i="55"/>
  <c r="BI25" i="55"/>
  <c r="BH23" i="54"/>
  <c r="BF23" i="54"/>
  <c r="BI23" i="54"/>
  <c r="BG23" i="54"/>
  <c r="BD24" i="54"/>
  <c r="BC25" i="54"/>
  <c r="BC18" i="52"/>
  <c r="BD17" i="52"/>
  <c r="BF16" i="52"/>
  <c r="BI16" i="52"/>
  <c r="BG16" i="52"/>
  <c r="BH16" i="52"/>
  <c r="BG17" i="51"/>
  <c r="BF17" i="51"/>
  <c r="BI17" i="51"/>
  <c r="BH17" i="51"/>
  <c r="BC19" i="51"/>
  <c r="BD18" i="51"/>
  <c r="BC16" i="50"/>
  <c r="BD15" i="50"/>
  <c r="BF14" i="50"/>
  <c r="BI14" i="50"/>
  <c r="BH14" i="50"/>
  <c r="BG14" i="50"/>
  <c r="BH17" i="49"/>
  <c r="BG17" i="49"/>
  <c r="BI17" i="49"/>
  <c r="BF17" i="49"/>
  <c r="BD18" i="49"/>
  <c r="BC19" i="49"/>
  <c r="BD13" i="43"/>
  <c r="BC14" i="43"/>
  <c r="BG12" i="43"/>
  <c r="BF12" i="43"/>
  <c r="BI12" i="43"/>
  <c r="BH12" i="43"/>
  <c r="BI12" i="40"/>
  <c r="BG12" i="40"/>
  <c r="BF12" i="40"/>
  <c r="BH12" i="40"/>
  <c r="BD13" i="40"/>
  <c r="BC14" i="40"/>
  <c r="BC13" i="34"/>
  <c r="BD12" i="34"/>
  <c r="BI11" i="34"/>
  <c r="BG11" i="34"/>
  <c r="BF11" i="34"/>
  <c r="BH11" i="34"/>
  <c r="BC14" i="45"/>
  <c r="BD13" i="45"/>
  <c r="BI12" i="45"/>
  <c r="BH12" i="45"/>
  <c r="BG12" i="45"/>
  <c r="BF12" i="45"/>
  <c r="BD13" i="46"/>
  <c r="BC14" i="46"/>
  <c r="BI12" i="46"/>
  <c r="BG12" i="46"/>
  <c r="BF12" i="46"/>
  <c r="BH12" i="46"/>
  <c r="BI11" i="47"/>
  <c r="BH11" i="47"/>
  <c r="BG11" i="47"/>
  <c r="BF11" i="47"/>
  <c r="BC13" i="47"/>
  <c r="BD13" i="47" s="1"/>
  <c r="BF26" i="56" l="1"/>
  <c r="BI26" i="56"/>
  <c r="BH26" i="56"/>
  <c r="BG26" i="56"/>
  <c r="BC28" i="56"/>
  <c r="BD27" i="56"/>
  <c r="BD27" i="55"/>
  <c r="BC28" i="55"/>
  <c r="BI26" i="55"/>
  <c r="BG26" i="55"/>
  <c r="BH26" i="55"/>
  <c r="BF26" i="55"/>
  <c r="BC26" i="54"/>
  <c r="BD25" i="54"/>
  <c r="BI24" i="54"/>
  <c r="BG24" i="54"/>
  <c r="BH24" i="54"/>
  <c r="BF24" i="54"/>
  <c r="BG17" i="52"/>
  <c r="BF17" i="52"/>
  <c r="BH17" i="52"/>
  <c r="BI17" i="52"/>
  <c r="BC19" i="52"/>
  <c r="BD18" i="52"/>
  <c r="BH18" i="51"/>
  <c r="BG18" i="51"/>
  <c r="BF18" i="51"/>
  <c r="BI18" i="51"/>
  <c r="BD19" i="51"/>
  <c r="BC20" i="51"/>
  <c r="BG15" i="50"/>
  <c r="BF15" i="50"/>
  <c r="BH15" i="50"/>
  <c r="BI15" i="50"/>
  <c r="BC17" i="50"/>
  <c r="BD16" i="50"/>
  <c r="BD19" i="49"/>
  <c r="BC20" i="49"/>
  <c r="BI18" i="49"/>
  <c r="BH18" i="49"/>
  <c r="BF18" i="49"/>
  <c r="BG18" i="49"/>
  <c r="BD14" i="43"/>
  <c r="BC15" i="43"/>
  <c r="BI13" i="43"/>
  <c r="BG13" i="43"/>
  <c r="BH13" i="43"/>
  <c r="BF13" i="43"/>
  <c r="BC15" i="40"/>
  <c r="BD14" i="40"/>
  <c r="BH13" i="40"/>
  <c r="BG13" i="40"/>
  <c r="BI13" i="40"/>
  <c r="BF13" i="40"/>
  <c r="BG12" i="34"/>
  <c r="BH12" i="34"/>
  <c r="BF12" i="34"/>
  <c r="BI12" i="34"/>
  <c r="BD13" i="34"/>
  <c r="BC14" i="34"/>
  <c r="BG13" i="45"/>
  <c r="BF13" i="45"/>
  <c r="BH13" i="45"/>
  <c r="BI13" i="45"/>
  <c r="BD14" i="45"/>
  <c r="BC15" i="45"/>
  <c r="BD14" i="46"/>
  <c r="BC15" i="46"/>
  <c r="BG13" i="46"/>
  <c r="BH13" i="46"/>
  <c r="BI13" i="46"/>
  <c r="BF13" i="46"/>
  <c r="BC14" i="47"/>
  <c r="BD14" i="47" s="1"/>
  <c r="BI12" i="47"/>
  <c r="BG12" i="47"/>
  <c r="BH12" i="47"/>
  <c r="BF12" i="47"/>
  <c r="BC29" i="55" l="1"/>
  <c r="BD28" i="55"/>
  <c r="BF27" i="55"/>
  <c r="BH27" i="55"/>
  <c r="BI27" i="55"/>
  <c r="BG27" i="55"/>
  <c r="BF25" i="54"/>
  <c r="BH25" i="54"/>
  <c r="BI25" i="54"/>
  <c r="BG25" i="54"/>
  <c r="BC27" i="54"/>
  <c r="BD26" i="54"/>
  <c r="BH18" i="52"/>
  <c r="BG18" i="52"/>
  <c r="BI18" i="52"/>
  <c r="BF18" i="52"/>
  <c r="BD19" i="52"/>
  <c r="BC20" i="52"/>
  <c r="BD20" i="51"/>
  <c r="BC21" i="51"/>
  <c r="BI19" i="51"/>
  <c r="BH19" i="51"/>
  <c r="BG19" i="51"/>
  <c r="BF19" i="51"/>
  <c r="BH16" i="50"/>
  <c r="BG16" i="50"/>
  <c r="BF16" i="50"/>
  <c r="BI16" i="50"/>
  <c r="BD17" i="50"/>
  <c r="BC18" i="50"/>
  <c r="BF19" i="49"/>
  <c r="BI19" i="49"/>
  <c r="BH19" i="49"/>
  <c r="BG19" i="49"/>
  <c r="BC21" i="49"/>
  <c r="BD20" i="49"/>
  <c r="BD15" i="43"/>
  <c r="BC16" i="43"/>
  <c r="BG14" i="43"/>
  <c r="BH14" i="43"/>
  <c r="BF14" i="43"/>
  <c r="BI14" i="43"/>
  <c r="BF14" i="40"/>
  <c r="BG14" i="40"/>
  <c r="BI14" i="40"/>
  <c r="BH14" i="40"/>
  <c r="BD15" i="40"/>
  <c r="BC16" i="40"/>
  <c r="BD14" i="34"/>
  <c r="BC15" i="34"/>
  <c r="BI13" i="34"/>
  <c r="BH13" i="34"/>
  <c r="BF13" i="34"/>
  <c r="BG13" i="34"/>
  <c r="BC16" i="45"/>
  <c r="BD15" i="45"/>
  <c r="BI14" i="45"/>
  <c r="BH14" i="45"/>
  <c r="BG14" i="45"/>
  <c r="BF14" i="45"/>
  <c r="BC16" i="46"/>
  <c r="BD15" i="46"/>
  <c r="BI14" i="46"/>
  <c r="BH14" i="46"/>
  <c r="BF14" i="46"/>
  <c r="BG14" i="46"/>
  <c r="BI13" i="47"/>
  <c r="BF13" i="47"/>
  <c r="BH13" i="47"/>
  <c r="BG13" i="47"/>
  <c r="BC15" i="47"/>
  <c r="BD15" i="47" s="1"/>
  <c r="BG27" i="56" l="1"/>
  <c r="BF27" i="56"/>
  <c r="BI27" i="56"/>
  <c r="BH27" i="56"/>
  <c r="BC29" i="56"/>
  <c r="BD28" i="56"/>
  <c r="BG28" i="55"/>
  <c r="BI28" i="55"/>
  <c r="BH28" i="55"/>
  <c r="BF28" i="55"/>
  <c r="BD29" i="55"/>
  <c r="BC30" i="55"/>
  <c r="BG26" i="54"/>
  <c r="BI26" i="54"/>
  <c r="BH26" i="54"/>
  <c r="BF26" i="54"/>
  <c r="BC28" i="54"/>
  <c r="BD27" i="54"/>
  <c r="BD20" i="52"/>
  <c r="BC21" i="52"/>
  <c r="BI19" i="52"/>
  <c r="BH19" i="52"/>
  <c r="BG19" i="52"/>
  <c r="BF19" i="52"/>
  <c r="BD21" i="51"/>
  <c r="BC22" i="51"/>
  <c r="BF20" i="51"/>
  <c r="BG20" i="51"/>
  <c r="BI20" i="51"/>
  <c r="BH20" i="51"/>
  <c r="BD18" i="50"/>
  <c r="BC19" i="50"/>
  <c r="BI17" i="50"/>
  <c r="BH17" i="50"/>
  <c r="BG17" i="50"/>
  <c r="BF17" i="50"/>
  <c r="BG20" i="49"/>
  <c r="BF20" i="49"/>
  <c r="BH20" i="49"/>
  <c r="BI20" i="49"/>
  <c r="BC22" i="49"/>
  <c r="BD21" i="49"/>
  <c r="BC17" i="43"/>
  <c r="BD16" i="43"/>
  <c r="BI15" i="43"/>
  <c r="BF15" i="43"/>
  <c r="BH15" i="43"/>
  <c r="BG15" i="43"/>
  <c r="BD16" i="40"/>
  <c r="BC17" i="40"/>
  <c r="BG15" i="40"/>
  <c r="BI15" i="40"/>
  <c r="BH15" i="40"/>
  <c r="BF15" i="40"/>
  <c r="BD15" i="34"/>
  <c r="BC16" i="34"/>
  <c r="BG14" i="34"/>
  <c r="BF14" i="34"/>
  <c r="BI14" i="34"/>
  <c r="BH14" i="34"/>
  <c r="BG15" i="45"/>
  <c r="BF15" i="45"/>
  <c r="BI15" i="45"/>
  <c r="BH15" i="45"/>
  <c r="BD16" i="45"/>
  <c r="BC17" i="45"/>
  <c r="BG15" i="46"/>
  <c r="BF15" i="46"/>
  <c r="BI15" i="46"/>
  <c r="BH15" i="46"/>
  <c r="BC17" i="46"/>
  <c r="BD16" i="46"/>
  <c r="BH14" i="47"/>
  <c r="BG14" i="47"/>
  <c r="BF14" i="47"/>
  <c r="BI14" i="47"/>
  <c r="BC16" i="47"/>
  <c r="BD16" i="47" s="1"/>
  <c r="G43" i="49"/>
  <c r="G56" i="49"/>
  <c r="AL12" i="52"/>
  <c r="G33" i="51"/>
  <c r="G39" i="50"/>
  <c r="AJ66" i="51"/>
  <c r="AL28" i="52"/>
  <c r="G7" i="45"/>
  <c r="AJ66" i="49"/>
  <c r="G23" i="51"/>
  <c r="E22" i="52"/>
  <c r="G53" i="50"/>
  <c r="E23" i="52"/>
  <c r="AJ39" i="45"/>
  <c r="AJ46" i="47"/>
  <c r="G13" i="51"/>
  <c r="AK7" i="52"/>
  <c r="G11" i="50"/>
  <c r="AJ35" i="50"/>
  <c r="AJ30" i="51"/>
  <c r="AK19" i="52"/>
  <c r="AJ58" i="50"/>
  <c r="AJ56" i="50"/>
  <c r="AJ14" i="51"/>
  <c r="AJ64" i="51"/>
  <c r="AJ49" i="49"/>
  <c r="AL49" i="52"/>
  <c r="AJ55" i="49"/>
  <c r="G20" i="51"/>
  <c r="G41" i="50"/>
  <c r="G66" i="47"/>
  <c r="AL15" i="52"/>
  <c r="AK48" i="52"/>
  <c r="G34" i="50"/>
  <c r="G52" i="50"/>
  <c r="G18" i="49"/>
  <c r="AJ65" i="49"/>
  <c r="AJ25" i="50"/>
  <c r="G28" i="50"/>
  <c r="AL14" i="52"/>
  <c r="AJ20" i="49"/>
  <c r="AJ12" i="50"/>
  <c r="AJ32" i="50"/>
  <c r="G19" i="49"/>
  <c r="G20" i="49"/>
  <c r="AJ26" i="49"/>
  <c r="AL23" i="52"/>
  <c r="AJ22" i="49"/>
  <c r="AJ11" i="51"/>
  <c r="E20" i="52"/>
  <c r="G12" i="49"/>
  <c r="E7" i="51"/>
  <c r="G53" i="49"/>
  <c r="G30" i="49"/>
  <c r="E36" i="52"/>
  <c r="E46" i="52"/>
  <c r="G51" i="51"/>
  <c r="G31" i="49"/>
  <c r="G62" i="51"/>
  <c r="AJ57" i="51"/>
  <c r="E49" i="52"/>
  <c r="G26" i="51"/>
  <c r="AJ13" i="51"/>
  <c r="AJ12" i="51"/>
  <c r="G11" i="51"/>
  <c r="AJ56" i="49"/>
  <c r="G12" i="47"/>
  <c r="G11" i="49"/>
  <c r="G9" i="45"/>
  <c r="G49" i="50"/>
  <c r="AK21" i="52"/>
  <c r="AJ27" i="49"/>
  <c r="AJ19" i="50"/>
  <c r="AL16" i="52"/>
  <c r="AJ48" i="49"/>
  <c r="AL39" i="52"/>
  <c r="AJ44" i="50"/>
  <c r="AJ53" i="51"/>
  <c r="AJ51" i="50"/>
  <c r="AJ11" i="47"/>
  <c r="AK49" i="52"/>
  <c r="AJ39" i="51"/>
  <c r="E27" i="52"/>
  <c r="AJ11" i="49"/>
  <c r="AJ19" i="49"/>
  <c r="AJ48" i="50"/>
  <c r="G42" i="50"/>
  <c r="AL46" i="52"/>
  <c r="G35" i="50"/>
  <c r="G36" i="50"/>
  <c r="AK12" i="52"/>
  <c r="G44" i="46"/>
  <c r="AJ9" i="49"/>
  <c r="AL27" i="52"/>
  <c r="AJ61" i="51"/>
  <c r="AJ27" i="50"/>
  <c r="G59" i="49"/>
  <c r="AJ47" i="51"/>
  <c r="AL7" i="52"/>
  <c r="AK22" i="52"/>
  <c r="AJ59" i="51"/>
  <c r="E44" i="52"/>
  <c r="G8" i="49"/>
  <c r="AL37" i="52"/>
  <c r="AK51" i="52"/>
  <c r="AJ33" i="50"/>
  <c r="AJ46" i="49"/>
  <c r="AJ60" i="51"/>
  <c r="G64" i="49"/>
  <c r="G23" i="50"/>
  <c r="AJ15" i="51"/>
  <c r="G14" i="45"/>
  <c r="AJ14" i="50"/>
  <c r="AL29" i="52"/>
  <c r="AJ36" i="50"/>
  <c r="AJ59" i="49"/>
  <c r="AL48" i="52"/>
  <c r="AJ64" i="49"/>
  <c r="G43" i="51"/>
  <c r="AJ43" i="51"/>
  <c r="G54" i="51"/>
  <c r="AJ65" i="50"/>
  <c r="AJ41" i="49"/>
  <c r="E15" i="51"/>
  <c r="AL54" i="52"/>
  <c r="E42" i="52"/>
  <c r="AK45" i="52"/>
  <c r="G19" i="47"/>
  <c r="E28" i="52"/>
  <c r="G47" i="50"/>
  <c r="AJ18" i="49"/>
  <c r="AJ28" i="46"/>
  <c r="AJ26" i="51"/>
  <c r="AJ45" i="50"/>
  <c r="E16" i="52"/>
  <c r="AJ15" i="49"/>
  <c r="G20" i="47"/>
  <c r="AJ7" i="49"/>
  <c r="AL55" i="52"/>
  <c r="AJ49" i="50"/>
  <c r="AJ62" i="51"/>
  <c r="AJ8" i="51"/>
  <c r="AJ24" i="51"/>
  <c r="AJ41" i="50"/>
  <c r="AJ21" i="51"/>
  <c r="AJ48" i="46"/>
  <c r="G15" i="50"/>
  <c r="AJ63" i="50"/>
  <c r="G56" i="50"/>
  <c r="AJ66" i="50"/>
  <c r="AL25" i="52"/>
  <c r="E54" i="52"/>
  <c r="G63" i="47"/>
  <c r="AL43" i="52"/>
  <c r="G21" i="51"/>
  <c r="AJ37" i="49"/>
  <c r="AJ67" i="51"/>
  <c r="AK62" i="52"/>
  <c r="AJ61" i="49"/>
  <c r="AJ21" i="49"/>
  <c r="G17" i="51"/>
  <c r="AJ8" i="49"/>
  <c r="AK43" i="52"/>
  <c r="AK64" i="52"/>
  <c r="AK52" i="52"/>
  <c r="G40" i="49"/>
  <c r="AL64" i="52"/>
  <c r="AJ45" i="51"/>
  <c r="G54" i="50"/>
  <c r="AJ31" i="51"/>
  <c r="AJ55" i="51"/>
  <c r="AL19" i="52"/>
  <c r="G47" i="49"/>
  <c r="AK56" i="52"/>
  <c r="E13" i="52"/>
  <c r="AJ52" i="49"/>
  <c r="AJ52" i="50"/>
  <c r="G14" i="50"/>
  <c r="AL42" i="52"/>
  <c r="G47" i="51"/>
  <c r="AK42" i="52"/>
  <c r="AJ26" i="50"/>
  <c r="G55" i="50"/>
  <c r="AJ25" i="46"/>
  <c r="G50" i="49"/>
  <c r="AJ18" i="51"/>
  <c r="E50" i="52"/>
  <c r="G17" i="45"/>
  <c r="AL13" i="52"/>
  <c r="E38" i="52"/>
  <c r="AL36" i="52"/>
  <c r="AJ16" i="49"/>
  <c r="AJ13" i="50"/>
  <c r="AL63" i="52"/>
  <c r="G9" i="51"/>
  <c r="AJ42" i="49"/>
  <c r="G9" i="46"/>
  <c r="G31" i="51"/>
  <c r="AJ43" i="50"/>
  <c r="G16" i="45"/>
  <c r="AL38" i="52"/>
  <c r="AJ42" i="51"/>
  <c r="AJ35" i="49"/>
  <c r="G45" i="50"/>
  <c r="G39" i="51"/>
  <c r="G29" i="51"/>
  <c r="AL53" i="52"/>
  <c r="AK18" i="52"/>
  <c r="AJ46" i="51"/>
  <c r="G37" i="50"/>
  <c r="G35" i="49"/>
  <c r="G53" i="51"/>
  <c r="G7" i="50"/>
  <c r="G32" i="51"/>
  <c r="AJ31" i="49"/>
  <c r="AK61" i="52"/>
  <c r="G25" i="49"/>
  <c r="G48" i="51"/>
  <c r="G45" i="49"/>
  <c r="AJ57" i="50"/>
  <c r="G34" i="45"/>
  <c r="AJ10" i="47"/>
  <c r="G33" i="49"/>
  <c r="AJ29" i="49"/>
  <c r="G13" i="49"/>
  <c r="AJ23" i="51"/>
  <c r="G40" i="51"/>
  <c r="E40" i="52"/>
  <c r="AK25" i="52"/>
  <c r="G43" i="50"/>
  <c r="G38" i="49"/>
  <c r="G26" i="49"/>
  <c r="AJ16" i="46"/>
  <c r="AL20" i="52"/>
  <c r="AJ53" i="49"/>
  <c r="AK54" i="52"/>
  <c r="AL56" i="52"/>
  <c r="G34" i="49"/>
  <c r="G54" i="49"/>
  <c r="AJ58" i="49"/>
  <c r="AL45" i="52"/>
  <c r="AJ50" i="50"/>
  <c r="AL51" i="52"/>
  <c r="G17" i="50"/>
  <c r="AK40" i="52"/>
  <c r="E24" i="52"/>
  <c r="AL21" i="52"/>
  <c r="G16" i="47"/>
  <c r="AJ20" i="50"/>
  <c r="AK24" i="52"/>
  <c r="G8" i="50"/>
  <c r="E37" i="52"/>
  <c r="G61" i="47"/>
  <c r="G63" i="49"/>
  <c r="E41" i="52"/>
  <c r="AJ65" i="51"/>
  <c r="AK50" i="52"/>
  <c r="G52" i="51"/>
  <c r="AJ22" i="50"/>
  <c r="AJ15" i="50"/>
  <c r="AJ20" i="51"/>
  <c r="AJ24" i="50"/>
  <c r="AJ58" i="47"/>
  <c r="AL24" i="52"/>
  <c r="AJ54" i="50"/>
  <c r="AK10" i="52"/>
  <c r="G44" i="49"/>
  <c r="G27" i="47"/>
  <c r="E47" i="52"/>
  <c r="AJ57" i="49"/>
  <c r="AJ13" i="49"/>
  <c r="AJ54" i="49"/>
  <c r="AK57" i="52"/>
  <c r="AJ58" i="51"/>
  <c r="G55" i="51"/>
  <c r="AJ39" i="49"/>
  <c r="G15" i="49"/>
  <c r="G36" i="49"/>
  <c r="AJ32" i="46"/>
  <c r="G65" i="47"/>
  <c r="AJ38" i="51"/>
  <c r="AK47" i="52"/>
  <c r="G9" i="47"/>
  <c r="AJ36" i="51"/>
  <c r="AK14" i="52"/>
  <c r="AJ7" i="45"/>
  <c r="G34" i="51"/>
  <c r="AL52" i="52"/>
  <c r="G32" i="50"/>
  <c r="G31" i="50"/>
  <c r="AL18" i="52"/>
  <c r="E35" i="52"/>
  <c r="AL62" i="52"/>
  <c r="E34" i="52"/>
  <c r="AJ61" i="50"/>
  <c r="AJ33" i="51"/>
  <c r="AK36" i="52"/>
  <c r="G37" i="51"/>
  <c r="G14" i="49"/>
  <c r="G50" i="51"/>
  <c r="G22" i="50"/>
  <c r="AL35" i="52"/>
  <c r="G29" i="45"/>
  <c r="E12" i="52"/>
  <c r="AJ34" i="49"/>
  <c r="E21" i="52"/>
  <c r="G57" i="49"/>
  <c r="AJ50" i="51"/>
  <c r="G51" i="49"/>
  <c r="AJ39" i="50"/>
  <c r="AJ23" i="50"/>
  <c r="AJ28" i="50"/>
  <c r="G28" i="47"/>
  <c r="AJ43" i="49"/>
  <c r="G20" i="50"/>
  <c r="AL41" i="52"/>
  <c r="AJ53" i="50"/>
  <c r="AJ31" i="46"/>
  <c r="AJ28" i="45"/>
  <c r="G36" i="51"/>
  <c r="AL40" i="52"/>
  <c r="AJ41" i="51"/>
  <c r="G35" i="51"/>
  <c r="G9" i="50"/>
  <c r="AL8" i="52"/>
  <c r="G56" i="51"/>
  <c r="AJ25" i="49"/>
  <c r="AJ47" i="50"/>
  <c r="AJ42" i="50"/>
  <c r="AJ18" i="50"/>
  <c r="AJ67" i="50"/>
  <c r="E15" i="52"/>
  <c r="G64" i="51"/>
  <c r="AJ37" i="51"/>
  <c r="E45" i="52"/>
  <c r="AJ7" i="50"/>
  <c r="AL34" i="52"/>
  <c r="G8" i="46"/>
  <c r="G10" i="46"/>
  <c r="G13" i="47"/>
  <c r="G21" i="50"/>
  <c r="AK34" i="52"/>
  <c r="AJ38" i="49"/>
  <c r="G46" i="51"/>
  <c r="G22" i="51"/>
  <c r="AJ21" i="50"/>
  <c r="AJ60" i="49"/>
  <c r="G46" i="50"/>
  <c r="G57" i="50"/>
  <c r="AK20" i="52"/>
  <c r="AK9" i="52"/>
  <c r="AJ55" i="50"/>
  <c r="G14" i="51"/>
  <c r="AJ10" i="45"/>
  <c r="AL32" i="52"/>
  <c r="AJ20" i="46"/>
  <c r="AJ60" i="50"/>
  <c r="AJ11" i="45"/>
  <c r="AJ37" i="50"/>
  <c r="AJ29" i="50"/>
  <c r="AJ8" i="50"/>
  <c r="G27" i="51"/>
  <c r="AJ27" i="51"/>
  <c r="AJ35" i="51"/>
  <c r="G38" i="50"/>
  <c r="AJ38" i="50"/>
  <c r="E26" i="52"/>
  <c r="G24" i="50"/>
  <c r="E57" i="52"/>
  <c r="G48" i="49"/>
  <c r="AK28" i="52"/>
  <c r="G57" i="51"/>
  <c r="AJ47" i="49"/>
  <c r="AJ11" i="50"/>
  <c r="G37" i="49"/>
  <c r="AL26" i="52"/>
  <c r="AJ49" i="51"/>
  <c r="G42" i="49"/>
  <c r="G8" i="51"/>
  <c r="G46" i="49"/>
  <c r="G44" i="51"/>
  <c r="G16" i="50"/>
  <c r="AJ9" i="51"/>
  <c r="G24" i="49"/>
  <c r="E19" i="52"/>
  <c r="AJ10" i="51"/>
  <c r="G29" i="49"/>
  <c r="AJ9" i="50"/>
  <c r="AJ40" i="46"/>
  <c r="G39" i="49"/>
  <c r="AJ24" i="49"/>
  <c r="E25" i="52"/>
  <c r="E56" i="52"/>
  <c r="AJ28" i="49"/>
  <c r="E30" i="52"/>
  <c r="G49" i="49"/>
  <c r="AK46" i="52"/>
  <c r="AL57" i="52"/>
  <c r="AJ54" i="51"/>
  <c r="G28" i="49"/>
  <c r="G25" i="50"/>
  <c r="G58" i="51"/>
  <c r="AL50" i="52"/>
  <c r="AJ36" i="49"/>
  <c r="E11" i="52"/>
  <c r="E64" i="52"/>
  <c r="G30" i="51"/>
  <c r="AJ50" i="46"/>
  <c r="G62" i="50"/>
  <c r="AJ62" i="50"/>
  <c r="AJ62" i="49"/>
  <c r="G24" i="51"/>
  <c r="G19" i="51"/>
  <c r="AJ56" i="51"/>
  <c r="G30" i="50"/>
  <c r="AJ40" i="51"/>
  <c r="G7" i="49"/>
  <c r="AJ40" i="50"/>
  <c r="G14" i="46"/>
  <c r="E33" i="52"/>
  <c r="AJ47" i="45"/>
  <c r="AJ19" i="51"/>
  <c r="AL31" i="52"/>
  <c r="AJ25" i="51"/>
  <c r="E7" i="52"/>
  <c r="AJ57" i="46"/>
  <c r="G10" i="49"/>
  <c r="AJ30" i="49"/>
  <c r="E53" i="52"/>
  <c r="AK15" i="52"/>
  <c r="G48" i="50"/>
  <c r="AJ64" i="50"/>
  <c r="AJ10" i="50"/>
  <c r="G13" i="46"/>
  <c r="AK31" i="52"/>
  <c r="G64" i="47"/>
  <c r="AJ59" i="50"/>
  <c r="AJ51" i="49"/>
  <c r="G16" i="49"/>
  <c r="G45" i="51"/>
  <c r="AK17" i="52"/>
  <c r="E55" i="52"/>
  <c r="AK38" i="52"/>
  <c r="AK39" i="52"/>
  <c r="AJ44" i="51"/>
  <c r="AJ17" i="50"/>
  <c r="AK30" i="52"/>
  <c r="E8" i="52"/>
  <c r="G29" i="50"/>
  <c r="AJ42" i="45"/>
  <c r="AK27" i="52"/>
  <c r="G49" i="51"/>
  <c r="AK55" i="52"/>
  <c r="G60" i="46"/>
  <c r="G22" i="49"/>
  <c r="AK41" i="52"/>
  <c r="AJ20" i="45"/>
  <c r="G18" i="51"/>
  <c r="G32" i="49"/>
  <c r="G58" i="50"/>
  <c r="G11" i="46"/>
  <c r="AK23" i="52"/>
  <c r="AJ23" i="49"/>
  <c r="E51" i="52"/>
  <c r="AJ63" i="51"/>
  <c r="AJ12" i="49"/>
  <c r="G33" i="50"/>
  <c r="E32" i="52"/>
  <c r="G38" i="51"/>
  <c r="AJ46" i="50"/>
  <c r="AK33" i="52"/>
  <c r="G10" i="50"/>
  <c r="G21" i="45"/>
  <c r="G9" i="49"/>
  <c r="AJ14" i="49"/>
  <c r="G10" i="51"/>
  <c r="E29" i="52"/>
  <c r="E52" i="52"/>
  <c r="AJ10" i="49"/>
  <c r="AJ17" i="51"/>
  <c r="G63" i="51"/>
  <c r="AK35" i="52"/>
  <c r="G13" i="50"/>
  <c r="AL9" i="52"/>
  <c r="AJ34" i="50"/>
  <c r="AJ28" i="51"/>
  <c r="G13" i="45"/>
  <c r="G21" i="49"/>
  <c r="G64" i="50"/>
  <c r="E17" i="52"/>
  <c r="AJ32" i="49"/>
  <c r="AL33" i="52"/>
  <c r="AJ29" i="51"/>
  <c r="AL47" i="52"/>
  <c r="AJ40" i="49"/>
  <c r="G44" i="50"/>
  <c r="AK44" i="52"/>
  <c r="AL30" i="52"/>
  <c r="G26" i="50"/>
  <c r="G16" i="51"/>
  <c r="AJ17" i="49"/>
  <c r="G12" i="45"/>
  <c r="G12" i="46"/>
  <c r="G40" i="50"/>
  <c r="G41" i="49"/>
  <c r="AK29" i="52"/>
  <c r="AJ34" i="51"/>
  <c r="AJ44" i="49"/>
  <c r="G8" i="45"/>
  <c r="AJ16" i="45"/>
  <c r="G28" i="51"/>
  <c r="G27" i="50"/>
  <c r="AJ7" i="51"/>
  <c r="G16" i="46"/>
  <c r="AK53" i="52"/>
  <c r="E48" i="52"/>
  <c r="AJ32" i="51"/>
  <c r="G42" i="51"/>
  <c r="AL61" i="52"/>
  <c r="AJ30" i="50"/>
  <c r="AL22" i="52"/>
  <c r="AJ50" i="49"/>
  <c r="G17" i="49"/>
  <c r="G12" i="50"/>
  <c r="G8" i="47"/>
  <c r="AJ55" i="45"/>
  <c r="G52" i="49"/>
  <c r="AL17" i="52"/>
  <c r="G41" i="51"/>
  <c r="G11" i="47"/>
  <c r="AJ23" i="46"/>
  <c r="AK8" i="52"/>
  <c r="AJ67" i="49"/>
  <c r="AJ45" i="49"/>
  <c r="G55" i="49"/>
  <c r="AK13" i="52"/>
  <c r="AL10" i="52"/>
  <c r="G50" i="50"/>
  <c r="AJ51" i="51"/>
  <c r="AL44" i="52"/>
  <c r="AJ52" i="51"/>
  <c r="G63" i="50"/>
  <c r="G23" i="49"/>
  <c r="G58" i="49"/>
  <c r="AJ48" i="51"/>
  <c r="AK26" i="52"/>
  <c r="AJ31" i="50"/>
  <c r="AJ22" i="51"/>
  <c r="AK16" i="52"/>
  <c r="E39" i="52"/>
  <c r="E12" i="51"/>
  <c r="G18" i="50"/>
  <c r="G19" i="50"/>
  <c r="AJ50" i="45"/>
  <c r="E43" i="52"/>
  <c r="G27" i="49"/>
  <c r="AJ63" i="49"/>
  <c r="E9" i="52"/>
  <c r="AK37" i="52"/>
  <c r="E31" i="52"/>
  <c r="AK32" i="52"/>
  <c r="E14" i="52"/>
  <c r="G62" i="49"/>
  <c r="AK63" i="52"/>
  <c r="AJ24" i="45"/>
  <c r="G25" i="45"/>
  <c r="AJ16" i="50"/>
  <c r="G51" i="50"/>
  <c r="G25" i="51"/>
  <c r="E18" i="52"/>
  <c r="AJ16" i="51"/>
  <c r="AJ33" i="49"/>
  <c r="AO21" i="7"/>
  <c r="AL7" i="7"/>
  <c r="AO31" i="7"/>
  <c r="AG15" i="52" l="1"/>
  <c r="AH15" i="52"/>
  <c r="AH18" i="52"/>
  <c r="AG18" i="52"/>
  <c r="AG7" i="52"/>
  <c r="AH7" i="52"/>
  <c r="AG44" i="52"/>
  <c r="AH44" i="52"/>
  <c r="AG42" i="52"/>
  <c r="AH42" i="52"/>
  <c r="AM9" i="52"/>
  <c r="AM45" i="52"/>
  <c r="AK61" i="49"/>
  <c r="AM61" i="49" s="1"/>
  <c r="AL61" i="49"/>
  <c r="AM36" i="52"/>
  <c r="AM34" i="52"/>
  <c r="AM32" i="52"/>
  <c r="AH29" i="52"/>
  <c r="AG29" i="52"/>
  <c r="AM19" i="52"/>
  <c r="AK66" i="50"/>
  <c r="AM66" i="50" s="1"/>
  <c r="AL66" i="50"/>
  <c r="AM15" i="52"/>
  <c r="AH24" i="52"/>
  <c r="AG24" i="52"/>
  <c r="AG45" i="52"/>
  <c r="AH45" i="52"/>
  <c r="AK61" i="51"/>
  <c r="AM61" i="51" s="1"/>
  <c r="AL61" i="51"/>
  <c r="AG8" i="52"/>
  <c r="AH8" i="52"/>
  <c r="AL67" i="49"/>
  <c r="AK67" i="49"/>
  <c r="AM67" i="49" s="1"/>
  <c r="AK60" i="50"/>
  <c r="AM60" i="50" s="1"/>
  <c r="AL60" i="50"/>
  <c r="AL67" i="51"/>
  <c r="AK67" i="51"/>
  <c r="AM67" i="51" s="1"/>
  <c r="U9" i="52"/>
  <c r="V9" i="52" s="1"/>
  <c r="O9" i="52"/>
  <c r="O11" i="52"/>
  <c r="U13" i="52"/>
  <c r="V13" i="52" s="1"/>
  <c r="U11" i="52"/>
  <c r="V11" i="52" s="1"/>
  <c r="R9" i="52"/>
  <c r="R16" i="52" a="1"/>
  <c r="R16" i="52" s="1"/>
  <c r="O13" i="52"/>
  <c r="R8" i="52"/>
  <c r="O16" i="52" a="1"/>
  <c r="O16" i="52" s="1"/>
  <c r="O8" i="52"/>
  <c r="R13" i="52"/>
  <c r="S13" i="52" s="1"/>
  <c r="U12" i="52"/>
  <c r="O10" i="52"/>
  <c r="U10" i="52"/>
  <c r="U16" i="52" a="1"/>
  <c r="U16" i="52" s="1"/>
  <c r="R12" i="52"/>
  <c r="U8" i="52"/>
  <c r="V8" i="52" s="1"/>
  <c r="R10" i="52"/>
  <c r="O12" i="52"/>
  <c r="R11" i="52"/>
  <c r="AH36" i="52"/>
  <c r="AG36" i="52"/>
  <c r="AL66" i="49"/>
  <c r="AK66" i="49"/>
  <c r="AM66" i="49" s="1"/>
  <c r="AM31" i="52"/>
  <c r="AM16" i="52"/>
  <c r="AM62" i="52"/>
  <c r="AH40" i="52"/>
  <c r="AG40" i="52"/>
  <c r="AG34" i="52"/>
  <c r="AH34" i="52"/>
  <c r="AH35" i="52"/>
  <c r="AG35" i="52"/>
  <c r="AG17" i="52"/>
  <c r="AH17" i="52"/>
  <c r="AM14" i="52"/>
  <c r="AM55" i="52"/>
  <c r="AH26" i="52"/>
  <c r="AG26" i="52"/>
  <c r="AH47" i="52"/>
  <c r="AG47" i="52"/>
  <c r="AK59" i="51"/>
  <c r="AM59" i="51" s="1"/>
  <c r="AL59" i="51"/>
  <c r="AM35" i="52"/>
  <c r="AM39" i="52"/>
  <c r="AM46" i="52"/>
  <c r="AM47" i="52"/>
  <c r="AM10" i="52"/>
  <c r="AH28" i="52"/>
  <c r="AG28" i="52"/>
  <c r="AG49" i="52"/>
  <c r="AH49" i="52"/>
  <c r="AH20" i="52"/>
  <c r="AG20" i="52"/>
  <c r="AK61" i="50"/>
  <c r="AM61" i="50" s="1"/>
  <c r="AL61" i="50"/>
  <c r="AM33" i="52"/>
  <c r="AG51" i="52"/>
  <c r="AH51" i="52"/>
  <c r="AM20" i="52"/>
  <c r="AM22" i="52"/>
  <c r="AH23" i="52"/>
  <c r="AG23" i="52"/>
  <c r="AM53" i="52"/>
  <c r="AL60" i="51"/>
  <c r="AK60" i="51"/>
  <c r="AM60" i="51" s="1"/>
  <c r="AH10" i="52"/>
  <c r="AG10" i="52"/>
  <c r="AM27" i="52"/>
  <c r="AM13" i="52"/>
  <c r="AM21" i="52"/>
  <c r="AM56" i="52"/>
  <c r="AG19" i="52"/>
  <c r="AH19" i="52"/>
  <c r="AG21" i="52"/>
  <c r="AH21" i="52"/>
  <c r="AH43" i="52"/>
  <c r="AG43" i="52"/>
  <c r="AG39" i="52"/>
  <c r="AH39" i="52"/>
  <c r="AM43" i="52"/>
  <c r="AL67" i="50"/>
  <c r="AK67" i="50"/>
  <c r="AM67" i="50" s="1"/>
  <c r="AM12" i="52"/>
  <c r="AH27" i="52"/>
  <c r="AG27" i="52"/>
  <c r="AM54" i="52"/>
  <c r="AG62" i="52"/>
  <c r="AH62" i="52"/>
  <c r="AK59" i="50"/>
  <c r="AM59" i="50" s="1"/>
  <c r="AL59" i="50"/>
  <c r="AG12" i="52"/>
  <c r="AH12" i="52"/>
  <c r="AG32" i="52"/>
  <c r="AH32" i="52"/>
  <c r="AM17" i="52"/>
  <c r="AM61" i="52"/>
  <c r="AM7" i="52"/>
  <c r="AM52" i="52"/>
  <c r="AK66" i="51"/>
  <c r="AM66" i="51" s="1"/>
  <c r="AL66" i="51"/>
  <c r="AH22" i="52"/>
  <c r="AG22" i="52"/>
  <c r="AM41" i="52"/>
  <c r="AM57" i="52"/>
  <c r="AK65" i="49"/>
  <c r="AM65" i="49" s="1"/>
  <c r="AL65" i="49"/>
  <c r="AG9" i="52"/>
  <c r="AH9" i="52"/>
  <c r="AM18" i="52"/>
  <c r="AG33" i="52"/>
  <c r="AH33" i="52"/>
  <c r="AM8" i="52"/>
  <c r="AH30" i="52"/>
  <c r="AG30" i="52"/>
  <c r="AM28" i="52"/>
  <c r="AG48" i="52"/>
  <c r="AH48" i="52"/>
  <c r="AG16" i="52"/>
  <c r="AH16" i="52"/>
  <c r="AM42" i="52"/>
  <c r="AM48" i="52"/>
  <c r="AM40" i="52"/>
  <c r="AH55" i="52"/>
  <c r="AG55" i="52"/>
  <c r="AM64" i="52"/>
  <c r="AH54" i="52"/>
  <c r="AG54" i="52"/>
  <c r="AM63" i="52"/>
  <c r="AM29" i="52"/>
  <c r="AH31" i="52"/>
  <c r="AG31" i="52"/>
  <c r="AL60" i="49"/>
  <c r="AK60" i="49"/>
  <c r="AM60" i="49" s="1"/>
  <c r="AH53" i="52"/>
  <c r="AG53" i="52"/>
  <c r="AH57" i="52"/>
  <c r="AG57" i="52"/>
  <c r="AM49" i="52"/>
  <c r="AG13" i="52"/>
  <c r="AH13" i="52"/>
  <c r="AM30" i="52"/>
  <c r="AM50" i="52"/>
  <c r="AH56" i="52"/>
  <c r="AG56" i="52"/>
  <c r="AG41" i="52"/>
  <c r="AH41" i="52"/>
  <c r="AM25" i="52"/>
  <c r="AM24" i="52"/>
  <c r="AM38" i="52"/>
  <c r="AM37" i="52"/>
  <c r="AH37" i="52"/>
  <c r="AG37" i="52"/>
  <c r="AM23" i="52"/>
  <c r="AG61" i="52"/>
  <c r="AH61" i="52"/>
  <c r="AH52" i="52"/>
  <c r="AG52" i="52"/>
  <c r="AM44" i="52"/>
  <c r="AH25" i="52"/>
  <c r="AG25" i="52"/>
  <c r="AG50" i="52"/>
  <c r="AH50" i="52"/>
  <c r="AM51" i="52"/>
  <c r="AK65" i="51"/>
  <c r="AM65" i="51" s="1"/>
  <c r="AL65" i="51"/>
  <c r="AG14" i="52"/>
  <c r="AH14" i="52"/>
  <c r="AM26" i="52"/>
  <c r="AH46" i="52"/>
  <c r="AG46" i="52"/>
  <c r="AG38" i="52"/>
  <c r="AH38" i="52"/>
  <c r="AK65" i="50"/>
  <c r="AM65" i="50" s="1"/>
  <c r="AL65" i="50"/>
  <c r="BD29" i="56"/>
  <c r="BC30" i="56"/>
  <c r="BH28" i="56"/>
  <c r="BG28" i="56"/>
  <c r="BF28" i="56"/>
  <c r="BI28" i="56"/>
  <c r="BD30" i="55"/>
  <c r="BC31" i="55"/>
  <c r="BH29" i="55"/>
  <c r="BF29" i="55"/>
  <c r="BG29" i="55"/>
  <c r="BI29" i="55"/>
  <c r="BH27" i="54"/>
  <c r="BF27" i="54"/>
  <c r="BI27" i="54"/>
  <c r="BG27" i="54"/>
  <c r="BD28" i="54"/>
  <c r="BC29" i="54"/>
  <c r="BC22" i="52"/>
  <c r="BD21" i="52"/>
  <c r="BF20" i="52"/>
  <c r="BI20" i="52"/>
  <c r="BH20" i="52"/>
  <c r="BG20" i="52"/>
  <c r="BD22" i="51"/>
  <c r="BC23" i="51"/>
  <c r="BI21" i="51"/>
  <c r="BG21" i="51"/>
  <c r="BH21" i="51"/>
  <c r="BF21" i="51"/>
  <c r="BC20" i="50"/>
  <c r="BD19" i="50"/>
  <c r="BF18" i="50"/>
  <c r="BI18" i="50"/>
  <c r="BH18" i="50"/>
  <c r="BG18" i="50"/>
  <c r="BH21" i="49"/>
  <c r="BG21" i="49"/>
  <c r="BI21" i="49"/>
  <c r="BF21" i="49"/>
  <c r="BD22" i="49"/>
  <c r="BC23" i="49"/>
  <c r="BG16" i="43"/>
  <c r="BI16" i="43"/>
  <c r="BH16" i="43"/>
  <c r="BF16" i="43"/>
  <c r="BD17" i="43"/>
  <c r="BC18" i="43"/>
  <c r="BD17" i="40"/>
  <c r="BC18" i="40"/>
  <c r="BI16" i="40"/>
  <c r="BG16" i="40"/>
  <c r="BF16" i="40"/>
  <c r="BH16" i="40"/>
  <c r="BC17" i="34"/>
  <c r="BD16" i="34"/>
  <c r="BI15" i="34"/>
  <c r="BG15" i="34"/>
  <c r="BF15" i="34"/>
  <c r="BH15" i="34"/>
  <c r="BC18" i="45"/>
  <c r="BD17" i="45"/>
  <c r="BI16" i="45"/>
  <c r="BH16" i="45"/>
  <c r="BG16" i="45"/>
  <c r="BF16" i="45"/>
  <c r="BI16" i="46"/>
  <c r="BH16" i="46"/>
  <c r="BG16" i="46"/>
  <c r="BF16" i="46"/>
  <c r="BC18" i="46"/>
  <c r="BD17" i="46"/>
  <c r="BC17" i="47"/>
  <c r="BD17" i="47" s="1"/>
  <c r="BI15" i="47"/>
  <c r="BH15" i="47"/>
  <c r="BG15" i="47"/>
  <c r="BF15" i="47"/>
  <c r="AL57" i="50"/>
  <c r="AL15" i="51"/>
  <c r="AK64" i="51"/>
  <c r="E47" i="51"/>
  <c r="AK51" i="51"/>
  <c r="AL8" i="51"/>
  <c r="E22" i="51"/>
  <c r="E47" i="49"/>
  <c r="AL23" i="50"/>
  <c r="E29" i="51"/>
  <c r="AK62" i="50"/>
  <c r="AK13" i="50"/>
  <c r="AL11" i="50"/>
  <c r="E44" i="50"/>
  <c r="E25" i="50"/>
  <c r="AL31" i="50"/>
  <c r="AK49" i="50"/>
  <c r="AK28" i="51"/>
  <c r="AL63" i="50"/>
  <c r="AK43" i="51"/>
  <c r="AL56" i="50"/>
  <c r="AL38" i="50"/>
  <c r="E28" i="51"/>
  <c r="E35" i="51"/>
  <c r="E7" i="50"/>
  <c r="AL52" i="51"/>
  <c r="AK7" i="51"/>
  <c r="AL55" i="50"/>
  <c r="E35" i="50"/>
  <c r="E51" i="51"/>
  <c r="AL32" i="51"/>
  <c r="AK7" i="50"/>
  <c r="AL35" i="51"/>
  <c r="E55" i="51"/>
  <c r="AK33" i="50"/>
  <c r="AL20" i="50"/>
  <c r="E16" i="51"/>
  <c r="AK21" i="50"/>
  <c r="AL55" i="51"/>
  <c r="AL16" i="51"/>
  <c r="AK31" i="50"/>
  <c r="E14" i="50"/>
  <c r="E62" i="51"/>
  <c r="AK12" i="51"/>
  <c r="AL30" i="50"/>
  <c r="AK17" i="51"/>
  <c r="E56" i="50"/>
  <c r="AL12" i="51"/>
  <c r="AK56" i="51"/>
  <c r="AK32" i="51"/>
  <c r="AK9" i="51"/>
  <c r="E48" i="50"/>
  <c r="E13" i="50"/>
  <c r="E15" i="49"/>
  <c r="AL52" i="50"/>
  <c r="E39" i="51"/>
  <c r="E52" i="51"/>
  <c r="AK46" i="51"/>
  <c r="AL56" i="51"/>
  <c r="E11" i="50"/>
  <c r="E55" i="49"/>
  <c r="AK53" i="50"/>
  <c r="E16" i="50"/>
  <c r="AK54" i="51"/>
  <c r="AL10" i="51"/>
  <c r="AL45" i="50"/>
  <c r="AL54" i="51"/>
  <c r="E41" i="50"/>
  <c r="E55" i="50"/>
  <c r="AL36" i="51"/>
  <c r="AL27" i="51"/>
  <c r="AL41" i="51"/>
  <c r="E36" i="50"/>
  <c r="E32" i="51"/>
  <c r="E38" i="50"/>
  <c r="AK31" i="51"/>
  <c r="AL25" i="50"/>
  <c r="AL28" i="50"/>
  <c r="AK10" i="50"/>
  <c r="AK44" i="50"/>
  <c r="AK34" i="50"/>
  <c r="AK34" i="51"/>
  <c r="AL8" i="50"/>
  <c r="AL51" i="50"/>
  <c r="AL50" i="51"/>
  <c r="AK33" i="51"/>
  <c r="E23" i="50"/>
  <c r="E30" i="50"/>
  <c r="E15" i="50"/>
  <c r="E27" i="50"/>
  <c r="E38" i="51"/>
  <c r="E62" i="50"/>
  <c r="AK36" i="51"/>
  <c r="AL49" i="51"/>
  <c r="AL9" i="50"/>
  <c r="E64" i="50"/>
  <c r="AL7" i="51"/>
  <c r="E19" i="51"/>
  <c r="AL40" i="50"/>
  <c r="AK16" i="50"/>
  <c r="AL47" i="51"/>
  <c r="E32" i="50"/>
  <c r="E13" i="49"/>
  <c r="AL22" i="50"/>
  <c r="AL37" i="50"/>
  <c r="E36" i="51"/>
  <c r="AK37" i="50"/>
  <c r="E18" i="50"/>
  <c r="AK9" i="50"/>
  <c r="E9" i="50"/>
  <c r="AK39" i="51"/>
  <c r="E37" i="51"/>
  <c r="E57" i="50"/>
  <c r="AL29" i="50"/>
  <c r="E50" i="51"/>
  <c r="AL30" i="51"/>
  <c r="AL57" i="51"/>
  <c r="AK29" i="50"/>
  <c r="E64" i="51"/>
  <c r="AK24" i="50"/>
  <c r="E53" i="50"/>
  <c r="E29" i="50"/>
  <c r="AK48" i="51"/>
  <c r="E17" i="51"/>
  <c r="AK8" i="50"/>
  <c r="AL44" i="51"/>
  <c r="AK41" i="50"/>
  <c r="AK45" i="51"/>
  <c r="AK58" i="51"/>
  <c r="AK27" i="51"/>
  <c r="AK42" i="51"/>
  <c r="AL28" i="51"/>
  <c r="AK25" i="50"/>
  <c r="AK35" i="50"/>
  <c r="E9" i="51"/>
  <c r="AK23" i="51"/>
  <c r="AK56" i="50"/>
  <c r="AL25" i="51"/>
  <c r="AK42" i="50"/>
  <c r="AL13" i="51"/>
  <c r="AK43" i="50"/>
  <c r="AK54" i="50"/>
  <c r="AL41" i="50"/>
  <c r="E33" i="50"/>
  <c r="E30" i="51"/>
  <c r="AK13" i="51"/>
  <c r="AK47" i="51"/>
  <c r="E19" i="50"/>
  <c r="AL36" i="50"/>
  <c r="AK15" i="50"/>
  <c r="E13" i="51"/>
  <c r="AK47" i="50"/>
  <c r="E34" i="51"/>
  <c r="AL31" i="51"/>
  <c r="AK20" i="50"/>
  <c r="E54" i="51"/>
  <c r="E21" i="51"/>
  <c r="AK32" i="50"/>
  <c r="E20" i="50"/>
  <c r="E39" i="50"/>
  <c r="AK45" i="50"/>
  <c r="E11" i="51"/>
  <c r="AK21" i="51"/>
  <c r="AK24" i="51"/>
  <c r="AL58" i="51"/>
  <c r="E42" i="51"/>
  <c r="E45" i="51"/>
  <c r="AL40" i="51"/>
  <c r="E58" i="50"/>
  <c r="AK18" i="50"/>
  <c r="AK20" i="51"/>
  <c r="AK38" i="50"/>
  <c r="AK14" i="51"/>
  <c r="AL34" i="51"/>
  <c r="AL9" i="51"/>
  <c r="AL64" i="51"/>
  <c r="E43" i="50"/>
  <c r="AL42" i="50"/>
  <c r="AL50" i="50"/>
  <c r="AL33" i="51"/>
  <c r="E46" i="50"/>
  <c r="AK50" i="51"/>
  <c r="E40" i="50"/>
  <c r="E58" i="51"/>
  <c r="E33" i="51"/>
  <c r="E25" i="51"/>
  <c r="AL21" i="50"/>
  <c r="E22" i="50"/>
  <c r="AK44" i="51"/>
  <c r="E24" i="51"/>
  <c r="AL26" i="51"/>
  <c r="AL32" i="50"/>
  <c r="AL29" i="51"/>
  <c r="AK52" i="51"/>
  <c r="AL46" i="50"/>
  <c r="AL58" i="50"/>
  <c r="E8" i="51"/>
  <c r="AK15" i="51"/>
  <c r="AK14" i="50"/>
  <c r="AL49" i="50"/>
  <c r="E18" i="51"/>
  <c r="E44" i="51"/>
  <c r="AL11" i="51"/>
  <c r="AK58" i="50"/>
  <c r="E54" i="50"/>
  <c r="AL14" i="50"/>
  <c r="AL38" i="51"/>
  <c r="AL27" i="50"/>
  <c r="E26" i="50"/>
  <c r="AL19" i="50"/>
  <c r="E34" i="50"/>
  <c r="E47" i="50"/>
  <c r="AL33" i="50"/>
  <c r="AL53" i="50"/>
  <c r="AL39" i="50"/>
  <c r="AL22" i="51"/>
  <c r="E31" i="51"/>
  <c r="E23" i="51"/>
  <c r="AL44" i="50"/>
  <c r="E12" i="50"/>
  <c r="AL48" i="51"/>
  <c r="AK46" i="50"/>
  <c r="AL16" i="50"/>
  <c r="AK52" i="50"/>
  <c r="AL24" i="50"/>
  <c r="AL51" i="51"/>
  <c r="AK40" i="50"/>
  <c r="AK30" i="51"/>
  <c r="AL42" i="51"/>
  <c r="AL17" i="51"/>
  <c r="AK10" i="51"/>
  <c r="E28" i="50"/>
  <c r="AL17" i="50"/>
  <c r="E41" i="51"/>
  <c r="AK11" i="50"/>
  <c r="AL24" i="51"/>
  <c r="AK19" i="51"/>
  <c r="AK30" i="50"/>
  <c r="AK28" i="50"/>
  <c r="AK18" i="51"/>
  <c r="E27" i="51"/>
  <c r="AK48" i="50"/>
  <c r="AK26" i="51"/>
  <c r="AK8" i="51"/>
  <c r="AL18" i="51"/>
  <c r="E42" i="50"/>
  <c r="AL54" i="50"/>
  <c r="AK37" i="51"/>
  <c r="AL19" i="51"/>
  <c r="E57" i="51"/>
  <c r="AK50" i="50"/>
  <c r="AK39" i="50"/>
  <c r="E21" i="50"/>
  <c r="E26" i="51"/>
  <c r="AK51" i="50"/>
  <c r="E53" i="51"/>
  <c r="AL64" i="50"/>
  <c r="AL46" i="51"/>
  <c r="AL47" i="50"/>
  <c r="AL7" i="50"/>
  <c r="E10" i="51"/>
  <c r="AK11" i="51"/>
  <c r="AL12" i="50"/>
  <c r="AL63" i="51"/>
  <c r="AK25" i="51"/>
  <c r="AK19" i="50"/>
  <c r="AL62" i="50"/>
  <c r="E17" i="50"/>
  <c r="E49" i="51"/>
  <c r="AK16" i="51"/>
  <c r="E50" i="50"/>
  <c r="AK55" i="51"/>
  <c r="AL23" i="51"/>
  <c r="AK64" i="50"/>
  <c r="AL26" i="50"/>
  <c r="AK26" i="50"/>
  <c r="AL45" i="51"/>
  <c r="AL13" i="50"/>
  <c r="AK29" i="51"/>
  <c r="E20" i="51"/>
  <c r="AK55" i="50"/>
  <c r="AL14" i="51"/>
  <c r="AK53" i="51"/>
  <c r="E63" i="51"/>
  <c r="AL62" i="51"/>
  <c r="E56" i="51"/>
  <c r="E63" i="50"/>
  <c r="AL43" i="50"/>
  <c r="AL53" i="51"/>
  <c r="AL39" i="51"/>
  <c r="E24" i="50"/>
  <c r="AL43" i="51"/>
  <c r="AL34" i="50"/>
  <c r="AL20" i="51"/>
  <c r="AL21" i="51"/>
  <c r="AK36" i="50"/>
  <c r="AK27" i="50"/>
  <c r="AL48" i="50"/>
  <c r="AK22" i="51"/>
  <c r="E8" i="50"/>
  <c r="E37" i="50"/>
  <c r="E40" i="51"/>
  <c r="E49" i="50"/>
  <c r="E45" i="50"/>
  <c r="AK17" i="50"/>
  <c r="AK41" i="51"/>
  <c r="AK35" i="51"/>
  <c r="E10" i="50"/>
  <c r="AL35" i="50"/>
  <c r="E14" i="51"/>
  <c r="AL18" i="50"/>
  <c r="E51" i="50"/>
  <c r="AK57" i="50"/>
  <c r="AK12" i="50"/>
  <c r="AL15" i="50"/>
  <c r="AK40" i="51"/>
  <c r="E48" i="51"/>
  <c r="AK38" i="51"/>
  <c r="AK23" i="50"/>
  <c r="AK57" i="51"/>
  <c r="E43" i="51"/>
  <c r="E46" i="51"/>
  <c r="AK63" i="51"/>
  <c r="E52" i="50"/>
  <c r="AL10" i="50"/>
  <c r="E31" i="50"/>
  <c r="AK49" i="51"/>
  <c r="AK22" i="50"/>
  <c r="AL37" i="51"/>
  <c r="AK62" i="51"/>
  <c r="AK63" i="50"/>
  <c r="AA11" i="52" l="1"/>
  <c r="AA10" i="52"/>
  <c r="O14" i="52"/>
  <c r="P14" i="52" s="1"/>
  <c r="AA9" i="52"/>
  <c r="R14" i="52"/>
  <c r="S11" i="52" s="1"/>
  <c r="AA13" i="52"/>
  <c r="U14" i="52"/>
  <c r="V10" i="52" s="1"/>
  <c r="AA8" i="52"/>
  <c r="AA12" i="52"/>
  <c r="AM23" i="50"/>
  <c r="AH50" i="51"/>
  <c r="AG50" i="51"/>
  <c r="AH12" i="51"/>
  <c r="AG12" i="51"/>
  <c r="AG31" i="51"/>
  <c r="AH31" i="51"/>
  <c r="AG18" i="51"/>
  <c r="AH18" i="51"/>
  <c r="AG58" i="51"/>
  <c r="AH58" i="51"/>
  <c r="AG24" i="50"/>
  <c r="AH24" i="50"/>
  <c r="AG62" i="51"/>
  <c r="AH62" i="51"/>
  <c r="AG55" i="51"/>
  <c r="AH55" i="51"/>
  <c r="AM56" i="50"/>
  <c r="AH40" i="51"/>
  <c r="AG40" i="51"/>
  <c r="AM9" i="50"/>
  <c r="AH14" i="51"/>
  <c r="AG14" i="51"/>
  <c r="AG30" i="50"/>
  <c r="AH30" i="50"/>
  <c r="AH32" i="50"/>
  <c r="AG32" i="50"/>
  <c r="AM41" i="51"/>
  <c r="AH13" i="51"/>
  <c r="AG13" i="51"/>
  <c r="AH52" i="50"/>
  <c r="AG52" i="50"/>
  <c r="AG26" i="51"/>
  <c r="AH26" i="51"/>
  <c r="AH30" i="51"/>
  <c r="AG30" i="51"/>
  <c r="AM21" i="51"/>
  <c r="AM54" i="50"/>
  <c r="AM37" i="51"/>
  <c r="AH21" i="50"/>
  <c r="AG21" i="50"/>
  <c r="AG46" i="51"/>
  <c r="AH46" i="51"/>
  <c r="AM17" i="51"/>
  <c r="AH12" i="50"/>
  <c r="AG12" i="50"/>
  <c r="AM54" i="51"/>
  <c r="AM47" i="51"/>
  <c r="AM9" i="51"/>
  <c r="AM22" i="51"/>
  <c r="AM51" i="50"/>
  <c r="AM27" i="50"/>
  <c r="AM57" i="50"/>
  <c r="AM37" i="50"/>
  <c r="AM28" i="51"/>
  <c r="AG20" i="50"/>
  <c r="AH20" i="50"/>
  <c r="AH25" i="50"/>
  <c r="AG25" i="50"/>
  <c r="AM43" i="50"/>
  <c r="AM52" i="51"/>
  <c r="AG56" i="51"/>
  <c r="AH56" i="51"/>
  <c r="AM44" i="50"/>
  <c r="AH24" i="51"/>
  <c r="AG24" i="51"/>
  <c r="AM23" i="51"/>
  <c r="AG31" i="50"/>
  <c r="AH31" i="50"/>
  <c r="AH25" i="51"/>
  <c r="AG25" i="51"/>
  <c r="AM56" i="51"/>
  <c r="AM13" i="50"/>
  <c r="AM13" i="51"/>
  <c r="AM55" i="50"/>
  <c r="AM63" i="50"/>
  <c r="AM45" i="51"/>
  <c r="AM16" i="51"/>
  <c r="AM22" i="50"/>
  <c r="AG43" i="50"/>
  <c r="AH43" i="50"/>
  <c r="AG13" i="50"/>
  <c r="AH13" i="50"/>
  <c r="AM47" i="50"/>
  <c r="AM49" i="50"/>
  <c r="AH63" i="51"/>
  <c r="AG63" i="51"/>
  <c r="AH51" i="50"/>
  <c r="AG51" i="50"/>
  <c r="AH9" i="50"/>
  <c r="AG9" i="50"/>
  <c r="AH46" i="50"/>
  <c r="AG46" i="50"/>
  <c r="AM27" i="51"/>
  <c r="AM16" i="50"/>
  <c r="AM29" i="51"/>
  <c r="AH34" i="51"/>
  <c r="AG34" i="51"/>
  <c r="AM44" i="51"/>
  <c r="AH19" i="50"/>
  <c r="AG19" i="50"/>
  <c r="U16" i="51" a="1"/>
  <c r="U16" i="51" s="1"/>
  <c r="O16" i="51" a="1"/>
  <c r="O16" i="51" s="1"/>
  <c r="R12" i="51"/>
  <c r="R9" i="51"/>
  <c r="U8" i="51"/>
  <c r="V8" i="51" s="1"/>
  <c r="O13" i="51"/>
  <c r="R10" i="51"/>
  <c r="O8" i="51"/>
  <c r="U13" i="51"/>
  <c r="U9" i="51"/>
  <c r="V9" i="51" s="1"/>
  <c r="O11" i="51"/>
  <c r="O10" i="51"/>
  <c r="O9" i="51"/>
  <c r="R16" i="51" a="1"/>
  <c r="R16" i="51" s="1"/>
  <c r="U10" i="51"/>
  <c r="U12" i="51"/>
  <c r="V12" i="51" s="1"/>
  <c r="R11" i="51"/>
  <c r="O12" i="51"/>
  <c r="R13" i="51"/>
  <c r="S13" i="51" s="1"/>
  <c r="U11" i="51"/>
  <c r="V11" i="51" s="1"/>
  <c r="R8" i="51"/>
  <c r="AM18" i="50"/>
  <c r="AH42" i="51"/>
  <c r="AG42" i="51"/>
  <c r="AG53" i="51"/>
  <c r="AH53" i="51"/>
  <c r="AM50" i="50"/>
  <c r="AM8" i="50"/>
  <c r="AM14" i="51"/>
  <c r="AM31" i="50"/>
  <c r="AM14" i="50"/>
  <c r="AG41" i="51"/>
  <c r="AH41" i="51"/>
  <c r="AG33" i="51"/>
  <c r="AH33" i="51"/>
  <c r="AM34" i="51"/>
  <c r="AM8" i="51"/>
  <c r="AG57" i="51"/>
  <c r="AH57" i="51"/>
  <c r="AH7" i="50"/>
  <c r="AG7" i="50"/>
  <c r="AG45" i="50"/>
  <c r="AH45" i="50"/>
  <c r="AM58" i="51"/>
  <c r="AH37" i="50"/>
  <c r="AG37" i="50"/>
  <c r="AH21" i="51"/>
  <c r="AG21" i="51"/>
  <c r="AG33" i="50"/>
  <c r="AH33" i="50"/>
  <c r="AM57" i="51"/>
  <c r="AH56" i="50"/>
  <c r="AG56" i="50"/>
  <c r="AG7" i="51"/>
  <c r="AH7" i="51"/>
  <c r="AM28" i="50"/>
  <c r="AM40" i="51"/>
  <c r="AM35" i="51"/>
  <c r="AM10" i="50"/>
  <c r="AM48" i="50"/>
  <c r="AG53" i="50"/>
  <c r="AH53" i="50"/>
  <c r="AH16" i="50"/>
  <c r="AG16" i="50"/>
  <c r="AM24" i="51"/>
  <c r="AH28" i="51"/>
  <c r="AG28" i="51"/>
  <c r="AM46" i="50"/>
  <c r="AG14" i="50"/>
  <c r="AH14" i="50"/>
  <c r="AG47" i="50"/>
  <c r="AH47" i="50"/>
  <c r="AM38" i="51"/>
  <c r="AH43" i="51"/>
  <c r="AG43" i="51"/>
  <c r="AM33" i="51"/>
  <c r="AM62" i="51"/>
  <c r="AM30" i="50"/>
  <c r="AG37" i="51"/>
  <c r="AH37" i="51"/>
  <c r="AH27" i="51"/>
  <c r="AG27" i="51"/>
  <c r="AH41" i="50"/>
  <c r="AG41" i="50"/>
  <c r="AG44" i="51"/>
  <c r="AH44" i="51"/>
  <c r="AM39" i="50"/>
  <c r="AM41" i="50"/>
  <c r="AH35" i="50"/>
  <c r="AG35" i="50"/>
  <c r="AM49" i="51"/>
  <c r="AM20" i="50"/>
  <c r="AM46" i="51"/>
  <c r="AG39" i="50"/>
  <c r="AH39" i="50"/>
  <c r="AM21" i="50"/>
  <c r="AG52" i="51"/>
  <c r="AH52" i="51"/>
  <c r="O11" i="50"/>
  <c r="U12" i="50"/>
  <c r="V12" i="50" s="1"/>
  <c r="R13" i="50"/>
  <c r="S13" i="50" s="1"/>
  <c r="O9" i="50"/>
  <c r="R16" i="50" a="1"/>
  <c r="R16" i="50" s="1"/>
  <c r="U16" i="50" a="1"/>
  <c r="U16" i="50" s="1"/>
  <c r="U10" i="50"/>
  <c r="R12" i="50"/>
  <c r="R8" i="50"/>
  <c r="R9" i="50"/>
  <c r="O16" i="50" a="1"/>
  <c r="O16" i="50" s="1"/>
  <c r="O10" i="50"/>
  <c r="O8" i="50"/>
  <c r="U9" i="50"/>
  <c r="V9" i="50" s="1"/>
  <c r="U11" i="50"/>
  <c r="V11" i="50" s="1"/>
  <c r="R11" i="50"/>
  <c r="R10" i="50"/>
  <c r="U13" i="50"/>
  <c r="U8" i="50"/>
  <c r="V8" i="50" s="1"/>
  <c r="O13" i="50"/>
  <c r="O12" i="50"/>
  <c r="AG62" i="50"/>
  <c r="AH62" i="50"/>
  <c r="AM19" i="51"/>
  <c r="AM11" i="50"/>
  <c r="AM34" i="50"/>
  <c r="AM50" i="51"/>
  <c r="AM32" i="51"/>
  <c r="AM24" i="50"/>
  <c r="AH48" i="51"/>
  <c r="AG48" i="51"/>
  <c r="AM39" i="51"/>
  <c r="AH63" i="50"/>
  <c r="AG63" i="50"/>
  <c r="AM12" i="50"/>
  <c r="AM29" i="50"/>
  <c r="AM51" i="51"/>
  <c r="AM20" i="51"/>
  <c r="AG48" i="50"/>
  <c r="AH48" i="50"/>
  <c r="AM25" i="51"/>
  <c r="AH47" i="51"/>
  <c r="AG47" i="51"/>
  <c r="AH22" i="50"/>
  <c r="AG22" i="50"/>
  <c r="AM58" i="50"/>
  <c r="AG55" i="50"/>
  <c r="AH55" i="50"/>
  <c r="AH18" i="50"/>
  <c r="AG18" i="50"/>
  <c r="AH11" i="50"/>
  <c r="AG11" i="50"/>
  <c r="AG27" i="50"/>
  <c r="AH27" i="50"/>
  <c r="AM63" i="51"/>
  <c r="AG54" i="51"/>
  <c r="AH54" i="51"/>
  <c r="AM25" i="50"/>
  <c r="AG15" i="50"/>
  <c r="AH15" i="50"/>
  <c r="AM55" i="51"/>
  <c r="AM43" i="51"/>
  <c r="AH19" i="51"/>
  <c r="AG19" i="51"/>
  <c r="AH49" i="51"/>
  <c r="AG49" i="51"/>
  <c r="AM36" i="50"/>
  <c r="AG36" i="51"/>
  <c r="AH36" i="51"/>
  <c r="AM18" i="51"/>
  <c r="AG39" i="51"/>
  <c r="AH39" i="51"/>
  <c r="AM33" i="50"/>
  <c r="AM30" i="51"/>
  <c r="AG8" i="50"/>
  <c r="AH8" i="50"/>
  <c r="AM38" i="50"/>
  <c r="AM64" i="51"/>
  <c r="AH49" i="50"/>
  <c r="AG49" i="50"/>
  <c r="AM42" i="50"/>
  <c r="AM53" i="50"/>
  <c r="AM12" i="51"/>
  <c r="AG40" i="50"/>
  <c r="AH40" i="50"/>
  <c r="AM64" i="50"/>
  <c r="AM15" i="50"/>
  <c r="AM35" i="50"/>
  <c r="AG38" i="50"/>
  <c r="AH38" i="50"/>
  <c r="AG17" i="51"/>
  <c r="AH17" i="51"/>
  <c r="AM40" i="50"/>
  <c r="AH32" i="51"/>
  <c r="AG32" i="51"/>
  <c r="AM48" i="51"/>
  <c r="AG38" i="51"/>
  <c r="AH38" i="51"/>
  <c r="AH15" i="51"/>
  <c r="AG15" i="51"/>
  <c r="AM15" i="51"/>
  <c r="AM45" i="50"/>
  <c r="AG50" i="50"/>
  <c r="AH50" i="50"/>
  <c r="AH54" i="50"/>
  <c r="AG54" i="50"/>
  <c r="AM19" i="50"/>
  <c r="AM52" i="50"/>
  <c r="AH29" i="51"/>
  <c r="AG29" i="51"/>
  <c r="AM26" i="51"/>
  <c r="AH20" i="51"/>
  <c r="AG20" i="51"/>
  <c r="AG16" i="51"/>
  <c r="AH16" i="51"/>
  <c r="AM31" i="51"/>
  <c r="AM53" i="51"/>
  <c r="AG28" i="50"/>
  <c r="AH28" i="50"/>
  <c r="AG8" i="51"/>
  <c r="AH8" i="51"/>
  <c r="AM11" i="51"/>
  <c r="AG44" i="50"/>
  <c r="AH44" i="50"/>
  <c r="AM7" i="51"/>
  <c r="AM32" i="50"/>
  <c r="AH35" i="51"/>
  <c r="AG35" i="51"/>
  <c r="AG34" i="50"/>
  <c r="AH34" i="50"/>
  <c r="AM26" i="50"/>
  <c r="AH17" i="50"/>
  <c r="AG17" i="50"/>
  <c r="AG57" i="50"/>
  <c r="AH57" i="50"/>
  <c r="AH22" i="51"/>
  <c r="AG22" i="51"/>
  <c r="AG10" i="51"/>
  <c r="AH10" i="51"/>
  <c r="AH9" i="51"/>
  <c r="AG9" i="51"/>
  <c r="AH58" i="50"/>
  <c r="AG58" i="50"/>
  <c r="AM62" i="50"/>
  <c r="AG23" i="51"/>
  <c r="AH23" i="51"/>
  <c r="AG45" i="51"/>
  <c r="AH45" i="51"/>
  <c r="AH26" i="50"/>
  <c r="AG26" i="50"/>
  <c r="AM17" i="50"/>
  <c r="AG36" i="50"/>
  <c r="AH36" i="50"/>
  <c r="AG10" i="50"/>
  <c r="AH10" i="50"/>
  <c r="AM10" i="51"/>
  <c r="AM36" i="51"/>
  <c r="AH11" i="51"/>
  <c r="AG11" i="51"/>
  <c r="AM7" i="50"/>
  <c r="AH51" i="51"/>
  <c r="AG51" i="51"/>
  <c r="AG29" i="50"/>
  <c r="AH29" i="50"/>
  <c r="AH42" i="50"/>
  <c r="AG42" i="50"/>
  <c r="AM42" i="51"/>
  <c r="AG23" i="50"/>
  <c r="AH23" i="50"/>
  <c r="BC31" i="56"/>
  <c r="BD30" i="56"/>
  <c r="BF29" i="56"/>
  <c r="BI29" i="56"/>
  <c r="BH29" i="56"/>
  <c r="BG29" i="56"/>
  <c r="BC32" i="55"/>
  <c r="BD31" i="55"/>
  <c r="BI30" i="55"/>
  <c r="BG30" i="55"/>
  <c r="BH30" i="55"/>
  <c r="BF30" i="55"/>
  <c r="BC30" i="54"/>
  <c r="BD29" i="54"/>
  <c r="BI28" i="54"/>
  <c r="BG28" i="54"/>
  <c r="BH28" i="54"/>
  <c r="BF28" i="54"/>
  <c r="BG21" i="52"/>
  <c r="BF21" i="52"/>
  <c r="BI21" i="52"/>
  <c r="BH21" i="52"/>
  <c r="BC23" i="52"/>
  <c r="BD22" i="52"/>
  <c r="BC24" i="51"/>
  <c r="BD23" i="51"/>
  <c r="BF22" i="51"/>
  <c r="BH22" i="51"/>
  <c r="BI22" i="51"/>
  <c r="BG22" i="51"/>
  <c r="BG19" i="50"/>
  <c r="BI19" i="50"/>
  <c r="BF19" i="50"/>
  <c r="BH19" i="50"/>
  <c r="BC21" i="50"/>
  <c r="BD20" i="50"/>
  <c r="BD23" i="49"/>
  <c r="BC24" i="49"/>
  <c r="BI22" i="49"/>
  <c r="BH22" i="49"/>
  <c r="BF22" i="49"/>
  <c r="BG22" i="49"/>
  <c r="BC19" i="43"/>
  <c r="BD18" i="43"/>
  <c r="BI17" i="43"/>
  <c r="BF17" i="43"/>
  <c r="BH17" i="43"/>
  <c r="BG17" i="43"/>
  <c r="BG17" i="40"/>
  <c r="BH17" i="40"/>
  <c r="BF17" i="40"/>
  <c r="BI17" i="40"/>
  <c r="BD18" i="40"/>
  <c r="BC19" i="40"/>
  <c r="BG16" i="34"/>
  <c r="BH16" i="34"/>
  <c r="BF16" i="34"/>
  <c r="BI16" i="34"/>
  <c r="BD17" i="34"/>
  <c r="BC18" i="34"/>
  <c r="BG17" i="45"/>
  <c r="BF17" i="45"/>
  <c r="BI17" i="45"/>
  <c r="BH17" i="45"/>
  <c r="BC19" i="45"/>
  <c r="BD18" i="45"/>
  <c r="BG17" i="46"/>
  <c r="BI17" i="46"/>
  <c r="BH17" i="46"/>
  <c r="BF17" i="46"/>
  <c r="BD18" i="46"/>
  <c r="BC19" i="46"/>
  <c r="BF16" i="47"/>
  <c r="BG16" i="47"/>
  <c r="BI16" i="47"/>
  <c r="BH16" i="47"/>
  <c r="BC18" i="47"/>
  <c r="BD18" i="47" s="1"/>
  <c r="P9" i="52" l="1"/>
  <c r="P10" i="52"/>
  <c r="P8" i="52"/>
  <c r="O5" i="52"/>
  <c r="P13" i="52"/>
  <c r="P12" i="52"/>
  <c r="P11" i="52"/>
  <c r="V14" i="52"/>
  <c r="U5" i="52"/>
  <c r="V12" i="52"/>
  <c r="AA14" i="52"/>
  <c r="AA9" i="51"/>
  <c r="S14" i="52"/>
  <c r="S9" i="52"/>
  <c r="S10" i="52"/>
  <c r="S12" i="52"/>
  <c r="AA8" i="51"/>
  <c r="R5" i="52"/>
  <c r="S8" i="52"/>
  <c r="AA13" i="50"/>
  <c r="AA8" i="50"/>
  <c r="U14" i="51"/>
  <c r="V10" i="51" s="1"/>
  <c r="AA9" i="50"/>
  <c r="U14" i="50"/>
  <c r="V10" i="50" s="1"/>
  <c r="AA12" i="51"/>
  <c r="AA12" i="50"/>
  <c r="AA10" i="50"/>
  <c r="O14" i="50"/>
  <c r="P9" i="50" s="1"/>
  <c r="R14" i="50"/>
  <c r="S10" i="50" s="1"/>
  <c r="AA11" i="50"/>
  <c r="O14" i="51"/>
  <c r="O5" i="51" s="1"/>
  <c r="AA10" i="51"/>
  <c r="R14" i="51"/>
  <c r="R5" i="51" s="1"/>
  <c r="AA11" i="51"/>
  <c r="AA13" i="51"/>
  <c r="BC32" i="56"/>
  <c r="BD31" i="56"/>
  <c r="BG30" i="56"/>
  <c r="BF30" i="56"/>
  <c r="BI30" i="56"/>
  <c r="BH30" i="56"/>
  <c r="BF31" i="55"/>
  <c r="BH31" i="55"/>
  <c r="BI31" i="55"/>
  <c r="BG31" i="55"/>
  <c r="BD32" i="55"/>
  <c r="BC33" i="55"/>
  <c r="BF29" i="54"/>
  <c r="BH29" i="54"/>
  <c r="BI29" i="54"/>
  <c r="BG29" i="54"/>
  <c r="BC31" i="54"/>
  <c r="BD30" i="54"/>
  <c r="BH22" i="52"/>
  <c r="BG22" i="52"/>
  <c r="BF22" i="52"/>
  <c r="BI22" i="52"/>
  <c r="BD23" i="52"/>
  <c r="BC24" i="52"/>
  <c r="BG23" i="51"/>
  <c r="BI23" i="51"/>
  <c r="BH23" i="51"/>
  <c r="BF23" i="51"/>
  <c r="BD24" i="51"/>
  <c r="BC25" i="51"/>
  <c r="BH20" i="50"/>
  <c r="BF20" i="50"/>
  <c r="BG20" i="50"/>
  <c r="BI20" i="50"/>
  <c r="BD21" i="50"/>
  <c r="BC22" i="50"/>
  <c r="BC25" i="49"/>
  <c r="BD24" i="49"/>
  <c r="BF23" i="49"/>
  <c r="BI23" i="49"/>
  <c r="BH23" i="49"/>
  <c r="BG23" i="49"/>
  <c r="BG18" i="43"/>
  <c r="BI18" i="43"/>
  <c r="BF18" i="43"/>
  <c r="BH18" i="43"/>
  <c r="BC20" i="43"/>
  <c r="BD19" i="43"/>
  <c r="BC20" i="40"/>
  <c r="BD19" i="40"/>
  <c r="BI18" i="40"/>
  <c r="BG18" i="40"/>
  <c r="BH18" i="40"/>
  <c r="BF18" i="40"/>
  <c r="BD18" i="34"/>
  <c r="BC19" i="34"/>
  <c r="BI17" i="34"/>
  <c r="BG17" i="34"/>
  <c r="BH17" i="34"/>
  <c r="BF17" i="34"/>
  <c r="BI18" i="45"/>
  <c r="BH18" i="45"/>
  <c r="BG18" i="45"/>
  <c r="BF18" i="45"/>
  <c r="BC20" i="45"/>
  <c r="BD19" i="45"/>
  <c r="BD19" i="46"/>
  <c r="BC20" i="46"/>
  <c r="BI18" i="46"/>
  <c r="BH18" i="46"/>
  <c r="BG18" i="46"/>
  <c r="BF18" i="46"/>
  <c r="BG17" i="47"/>
  <c r="BH17" i="47"/>
  <c r="BF17" i="47"/>
  <c r="BI17" i="47"/>
  <c r="BC19" i="47"/>
  <c r="BD19" i="47" s="1"/>
  <c r="U5" i="50" l="1"/>
  <c r="V14" i="51"/>
  <c r="S12" i="51"/>
  <c r="S11" i="50"/>
  <c r="P13" i="50"/>
  <c r="S8" i="50"/>
  <c r="S14" i="50"/>
  <c r="V13" i="51"/>
  <c r="S12" i="50"/>
  <c r="U5" i="51"/>
  <c r="P12" i="50"/>
  <c r="P8" i="50"/>
  <c r="P10" i="50"/>
  <c r="O5" i="50"/>
  <c r="P11" i="50"/>
  <c r="V13" i="50"/>
  <c r="P14" i="50"/>
  <c r="V14" i="50"/>
  <c r="AA14" i="50"/>
  <c r="P13" i="51"/>
  <c r="P9" i="51"/>
  <c r="P8" i="51"/>
  <c r="P12" i="51"/>
  <c r="AA14" i="51"/>
  <c r="S8" i="51"/>
  <c r="P11" i="51"/>
  <c r="P10" i="51"/>
  <c r="S9" i="50"/>
  <c r="R5" i="50"/>
  <c r="S14" i="51"/>
  <c r="P14" i="51"/>
  <c r="S9" i="51"/>
  <c r="S11" i="51"/>
  <c r="BH31" i="56"/>
  <c r="BG31" i="56"/>
  <c r="BI31" i="56"/>
  <c r="BF31" i="56"/>
  <c r="BD32" i="56"/>
  <c r="BC33" i="56"/>
  <c r="BD33" i="55"/>
  <c r="BC34" i="55"/>
  <c r="BH32" i="55"/>
  <c r="BI32" i="55"/>
  <c r="BF32" i="55"/>
  <c r="BG32" i="55"/>
  <c r="BG30" i="54"/>
  <c r="BI30" i="54"/>
  <c r="BH30" i="54"/>
  <c r="BF30" i="54"/>
  <c r="BC32" i="54"/>
  <c r="BD31" i="54"/>
  <c r="BC25" i="52"/>
  <c r="BD24" i="52"/>
  <c r="BI23" i="52"/>
  <c r="BH23" i="52"/>
  <c r="BG23" i="52"/>
  <c r="BF23" i="52"/>
  <c r="BH24" i="51"/>
  <c r="BF24" i="51"/>
  <c r="BI24" i="51"/>
  <c r="BG24" i="51"/>
  <c r="BD25" i="51"/>
  <c r="BC26" i="51"/>
  <c r="BD22" i="50"/>
  <c r="BC23" i="50"/>
  <c r="BI21" i="50"/>
  <c r="BG21" i="50"/>
  <c r="BH21" i="50"/>
  <c r="BF21" i="50"/>
  <c r="BG24" i="49"/>
  <c r="BF24" i="49"/>
  <c r="BH24" i="49"/>
  <c r="BI24" i="49"/>
  <c r="BC26" i="49"/>
  <c r="BD25" i="49"/>
  <c r="BI19" i="43"/>
  <c r="BG19" i="43"/>
  <c r="BH19" i="43"/>
  <c r="BF19" i="43"/>
  <c r="BD20" i="43"/>
  <c r="BC21" i="43"/>
  <c r="BG19" i="40"/>
  <c r="BI19" i="40"/>
  <c r="BH19" i="40"/>
  <c r="BF19" i="40"/>
  <c r="BD20" i="40"/>
  <c r="BC21" i="40"/>
  <c r="BD19" i="34"/>
  <c r="BC20" i="34"/>
  <c r="BG18" i="34"/>
  <c r="BH18" i="34"/>
  <c r="BF18" i="34"/>
  <c r="BI18" i="34"/>
  <c r="BG19" i="45"/>
  <c r="BI19" i="45"/>
  <c r="BH19" i="45"/>
  <c r="BF19" i="45"/>
  <c r="BD20" i="45"/>
  <c r="BC21" i="45"/>
  <c r="BD20" i="46"/>
  <c r="BC21" i="46"/>
  <c r="BG19" i="46"/>
  <c r="BI19" i="46"/>
  <c r="BF19" i="46"/>
  <c r="BH19" i="46"/>
  <c r="BC20" i="47"/>
  <c r="BD20" i="47" s="1"/>
  <c r="BH18" i="47"/>
  <c r="BI18" i="47"/>
  <c r="BG18" i="47"/>
  <c r="BF18" i="47"/>
  <c r="AJ42" i="47"/>
  <c r="AJ31" i="47"/>
  <c r="AJ53" i="46"/>
  <c r="G38" i="45"/>
  <c r="G12" i="43"/>
  <c r="G48" i="46"/>
  <c r="AJ63" i="45"/>
  <c r="AJ16" i="47"/>
  <c r="G52" i="47"/>
  <c r="AL55" i="49"/>
  <c r="E23" i="49"/>
  <c r="G57" i="47"/>
  <c r="G62" i="45"/>
  <c r="AJ60" i="46"/>
  <c r="AJ23" i="47"/>
  <c r="G48" i="47"/>
  <c r="AK9" i="49"/>
  <c r="E12" i="46"/>
  <c r="AJ41" i="46"/>
  <c r="AK49" i="49"/>
  <c r="AL20" i="46"/>
  <c r="AJ46" i="46"/>
  <c r="G28" i="45"/>
  <c r="AK33" i="49"/>
  <c r="G24" i="46"/>
  <c r="AK23" i="46"/>
  <c r="G45" i="47"/>
  <c r="AJ62" i="43"/>
  <c r="AL59" i="49"/>
  <c r="AL45" i="49"/>
  <c r="G10" i="47"/>
  <c r="AK38" i="49"/>
  <c r="AJ45" i="47"/>
  <c r="AJ33" i="46"/>
  <c r="AJ43" i="47"/>
  <c r="AJ64" i="47"/>
  <c r="AJ17" i="47"/>
  <c r="G26" i="45"/>
  <c r="G57" i="43"/>
  <c r="E25" i="49"/>
  <c r="AK7" i="49"/>
  <c r="AJ13" i="47"/>
  <c r="G39" i="43"/>
  <c r="E17" i="49"/>
  <c r="AL43" i="49"/>
  <c r="AL29" i="49"/>
  <c r="E41" i="49"/>
  <c r="AL57" i="46"/>
  <c r="AK50" i="45"/>
  <c r="G56" i="46"/>
  <c r="G34" i="43"/>
  <c r="AJ48" i="45"/>
  <c r="G53" i="47"/>
  <c r="AL21" i="49"/>
  <c r="AK10" i="45"/>
  <c r="AJ34" i="45"/>
  <c r="G57" i="46"/>
  <c r="AK46" i="49"/>
  <c r="E11" i="47"/>
  <c r="AJ36" i="43"/>
  <c r="G11" i="45"/>
  <c r="AJ57" i="43"/>
  <c r="E44" i="49"/>
  <c r="AL49" i="49"/>
  <c r="AL28" i="49"/>
  <c r="G46" i="43"/>
  <c r="AJ41" i="45"/>
  <c r="AJ54" i="43"/>
  <c r="AL48" i="49"/>
  <c r="E19" i="47"/>
  <c r="AK40" i="49"/>
  <c r="AL24" i="49"/>
  <c r="AJ61" i="47"/>
  <c r="G64" i="45"/>
  <c r="AK32" i="49"/>
  <c r="G41" i="45"/>
  <c r="AJ29" i="47"/>
  <c r="AJ30" i="43"/>
  <c r="AL40" i="49"/>
  <c r="AJ52" i="46"/>
  <c r="E34" i="45"/>
  <c r="AJ49" i="47"/>
  <c r="AJ14" i="43"/>
  <c r="AJ28" i="43"/>
  <c r="AJ8" i="46"/>
  <c r="AK30" i="49"/>
  <c r="G33" i="46"/>
  <c r="E61" i="47"/>
  <c r="E19" i="49"/>
  <c r="AJ62" i="46"/>
  <c r="AJ20" i="43"/>
  <c r="AJ7" i="46"/>
  <c r="AL42" i="49"/>
  <c r="G34" i="47"/>
  <c r="AL22" i="49"/>
  <c r="AJ47" i="47"/>
  <c r="AJ40" i="47"/>
  <c r="AJ52" i="47"/>
  <c r="AL38" i="49"/>
  <c r="AK32" i="46"/>
  <c r="AK16" i="45"/>
  <c r="AJ21" i="43"/>
  <c r="AK54" i="49"/>
  <c r="AK22" i="49"/>
  <c r="AL7" i="49"/>
  <c r="E66" i="47"/>
  <c r="AJ35" i="43"/>
  <c r="AK25" i="46"/>
  <c r="G30" i="43"/>
  <c r="AK42" i="49"/>
  <c r="E52" i="49"/>
  <c r="E64" i="49"/>
  <c r="G33" i="45"/>
  <c r="G17" i="47"/>
  <c r="AJ51" i="43"/>
  <c r="AL7" i="45"/>
  <c r="AJ51" i="45"/>
  <c r="AK48" i="46"/>
  <c r="AK45" i="49"/>
  <c r="E37" i="49"/>
  <c r="E14" i="49"/>
  <c r="G25" i="47"/>
  <c r="AK11" i="49"/>
  <c r="AL46" i="49"/>
  <c r="AJ44" i="47"/>
  <c r="G50" i="46"/>
  <c r="AK44" i="49"/>
  <c r="E64" i="47"/>
  <c r="G41" i="47"/>
  <c r="G39" i="46"/>
  <c r="AJ45" i="45"/>
  <c r="AJ7" i="43"/>
  <c r="AK20" i="46"/>
  <c r="G58" i="46"/>
  <c r="E9" i="45"/>
  <c r="AJ59" i="43"/>
  <c r="E26" i="49"/>
  <c r="G60" i="47"/>
  <c r="G63" i="46"/>
  <c r="E57" i="49"/>
  <c r="E16" i="49"/>
  <c r="AJ25" i="47"/>
  <c r="AL46" i="47"/>
  <c r="E7" i="49"/>
  <c r="G42" i="43"/>
  <c r="G55" i="47"/>
  <c r="AJ52" i="43"/>
  <c r="AK42" i="45"/>
  <c r="G36" i="45"/>
  <c r="AK16" i="46"/>
  <c r="G21" i="43"/>
  <c r="E14" i="45"/>
  <c r="G25" i="46"/>
  <c r="AJ38" i="43"/>
  <c r="AJ55" i="47"/>
  <c r="AJ12" i="43"/>
  <c r="AK31" i="49"/>
  <c r="E8" i="46"/>
  <c r="G52" i="46"/>
  <c r="AJ54" i="45"/>
  <c r="AL26" i="49"/>
  <c r="G49" i="47"/>
  <c r="G45" i="43"/>
  <c r="E35" i="49"/>
  <c r="AL34" i="49"/>
  <c r="E9" i="47"/>
  <c r="AJ32" i="43"/>
  <c r="G35" i="46"/>
  <c r="AK10" i="47"/>
  <c r="AJ54" i="47"/>
  <c r="AJ52" i="45"/>
  <c r="G31" i="43"/>
  <c r="AL39" i="49"/>
  <c r="E63" i="49"/>
  <c r="G53" i="45"/>
  <c r="AK27" i="49"/>
  <c r="AJ51" i="47"/>
  <c r="G42" i="45"/>
  <c r="AJ15" i="43"/>
  <c r="AL33" i="49"/>
  <c r="E59" i="49"/>
  <c r="AJ53" i="47"/>
  <c r="G49" i="45"/>
  <c r="AJ35" i="46"/>
  <c r="G20" i="46"/>
  <c r="E56" i="49"/>
  <c r="G31" i="47"/>
  <c r="G57" i="45"/>
  <c r="AL50" i="49"/>
  <c r="AJ48" i="47"/>
  <c r="G44" i="45"/>
  <c r="G58" i="47"/>
  <c r="G54" i="46"/>
  <c r="G27" i="46"/>
  <c r="G33" i="43"/>
  <c r="E13" i="45"/>
  <c r="G54" i="47"/>
  <c r="AJ59" i="47"/>
  <c r="G55" i="46"/>
  <c r="G45" i="45"/>
  <c r="AK39" i="49"/>
  <c r="AJ27" i="43"/>
  <c r="G18" i="47"/>
  <c r="AK13" i="49"/>
  <c r="AL23" i="49"/>
  <c r="E53" i="49"/>
  <c r="G8" i="43"/>
  <c r="AJ60" i="43"/>
  <c r="E32" i="49"/>
  <c r="G54" i="43"/>
  <c r="G37" i="43"/>
  <c r="G38" i="43"/>
  <c r="AJ38" i="47"/>
  <c r="AJ63" i="47"/>
  <c r="G36" i="47"/>
  <c r="G39" i="45"/>
  <c r="AJ34" i="46"/>
  <c r="AJ26" i="43"/>
  <c r="AL18" i="49"/>
  <c r="AL20" i="49"/>
  <c r="G51" i="45"/>
  <c r="AL35" i="49"/>
  <c r="G46" i="45"/>
  <c r="AJ49" i="45"/>
  <c r="AJ67" i="43"/>
  <c r="G58" i="43"/>
  <c r="E44" i="46"/>
  <c r="AL50" i="46"/>
  <c r="G35" i="43"/>
  <c r="G32" i="43"/>
  <c r="G18" i="46"/>
  <c r="G25" i="43"/>
  <c r="AJ44" i="43"/>
  <c r="AJ56" i="43"/>
  <c r="AJ14" i="46"/>
  <c r="E11" i="46"/>
  <c r="AL27" i="49"/>
  <c r="AJ27" i="47"/>
  <c r="E10" i="46"/>
  <c r="AK26" i="49"/>
  <c r="AJ9" i="43"/>
  <c r="G36" i="43"/>
  <c r="AL47" i="45"/>
  <c r="E36" i="49"/>
  <c r="G45" i="46"/>
  <c r="AL15" i="49"/>
  <c r="G65" i="45"/>
  <c r="AK57" i="46"/>
  <c r="AL63" i="49"/>
  <c r="AJ21" i="47"/>
  <c r="AK11" i="45"/>
  <c r="G32" i="45"/>
  <c r="G32" i="46"/>
  <c r="G51" i="47"/>
  <c r="G35" i="45"/>
  <c r="AJ67" i="47"/>
  <c r="AJ60" i="45"/>
  <c r="E40" i="49"/>
  <c r="AJ20" i="47"/>
  <c r="G51" i="46"/>
  <c r="G24" i="47"/>
  <c r="AJ19" i="47"/>
  <c r="AK53" i="49"/>
  <c r="G26" i="46"/>
  <c r="AK24" i="45"/>
  <c r="AJ49" i="46"/>
  <c r="G23" i="47"/>
  <c r="AL25" i="46"/>
  <c r="AJ15" i="47"/>
  <c r="AJ32" i="47"/>
  <c r="G28" i="43"/>
  <c r="AJ61" i="45"/>
  <c r="AJ27" i="46"/>
  <c r="AL55" i="45"/>
  <c r="G37" i="45"/>
  <c r="AL10" i="45"/>
  <c r="AJ19" i="46"/>
  <c r="E20" i="47"/>
  <c r="AK25" i="49"/>
  <c r="E31" i="49"/>
  <c r="G40" i="43"/>
  <c r="E16" i="45"/>
  <c r="AJ12" i="46"/>
  <c r="E33" i="49"/>
  <c r="AL28" i="45"/>
  <c r="G50" i="43"/>
  <c r="AJ46" i="43"/>
  <c r="AJ28" i="47"/>
  <c r="AJ63" i="43"/>
  <c r="AJ29" i="45"/>
  <c r="AJ61" i="46"/>
  <c r="G34" i="46"/>
  <c r="G44" i="47"/>
  <c r="E17" i="45"/>
  <c r="AK50" i="46"/>
  <c r="G14" i="43"/>
  <c r="AK57" i="49"/>
  <c r="AJ62" i="45"/>
  <c r="G46" i="47"/>
  <c r="AL24" i="45"/>
  <c r="AJ43" i="45"/>
  <c r="G15" i="45"/>
  <c r="AJ32" i="45"/>
  <c r="AJ59" i="46"/>
  <c r="G65" i="46"/>
  <c r="AL11" i="45"/>
  <c r="G31" i="46"/>
  <c r="E13" i="47"/>
  <c r="AJ34" i="47"/>
  <c r="AL12" i="49"/>
  <c r="AK58" i="49"/>
  <c r="E45" i="49"/>
  <c r="AK50" i="49"/>
  <c r="AJ18" i="47"/>
  <c r="AJ14" i="45"/>
  <c r="AL14" i="49"/>
  <c r="G48" i="45"/>
  <c r="AJ46" i="45"/>
  <c r="AK28" i="46"/>
  <c r="G33" i="47"/>
  <c r="AJ17" i="43"/>
  <c r="AL54" i="49"/>
  <c r="AJ33" i="47"/>
  <c r="AK16" i="49"/>
  <c r="G22" i="46"/>
  <c r="E12" i="45"/>
  <c r="AJ63" i="46"/>
  <c r="G15" i="43"/>
  <c r="AJ26" i="45"/>
  <c r="G30" i="46"/>
  <c r="AJ55" i="43"/>
  <c r="AK7" i="45"/>
  <c r="G35" i="47"/>
  <c r="AJ36" i="46"/>
  <c r="G19" i="43"/>
  <c r="AJ25" i="45"/>
  <c r="AJ15" i="45"/>
  <c r="AL47" i="49"/>
  <c r="G49" i="46"/>
  <c r="AJ37" i="45"/>
  <c r="AK58" i="47"/>
  <c r="G59" i="47"/>
  <c r="AL39" i="45"/>
  <c r="G41" i="43"/>
  <c r="AL62" i="49"/>
  <c r="G19" i="46"/>
  <c r="E14" i="46"/>
  <c r="AJ58" i="45"/>
  <c r="AJ40" i="45"/>
  <c r="E13" i="46"/>
  <c r="AL32" i="46"/>
  <c r="G47" i="45"/>
  <c r="E65" i="47"/>
  <c r="E48" i="49"/>
  <c r="AJ24" i="46"/>
  <c r="AJ42" i="46"/>
  <c r="AL48" i="46"/>
  <c r="AL58" i="47"/>
  <c r="AK29" i="49"/>
  <c r="AL10" i="47"/>
  <c r="AJ10" i="43"/>
  <c r="G26" i="47"/>
  <c r="AK28" i="49"/>
  <c r="AJ38" i="46"/>
  <c r="AJ65" i="43"/>
  <c r="AJ11" i="43"/>
  <c r="AL50" i="45"/>
  <c r="G63" i="45"/>
  <c r="AK8" i="49"/>
  <c r="AJ50" i="43"/>
  <c r="AJ19" i="43"/>
  <c r="E21" i="45"/>
  <c r="AJ43" i="43"/>
  <c r="E10" i="49"/>
  <c r="AJ37" i="43"/>
  <c r="G50" i="47"/>
  <c r="E58" i="49"/>
  <c r="AK20" i="49"/>
  <c r="G43" i="43"/>
  <c r="AJ48" i="43"/>
  <c r="G16" i="43"/>
  <c r="AJ39" i="47"/>
  <c r="AL64" i="49"/>
  <c r="G42" i="46"/>
  <c r="E8" i="47"/>
  <c r="AJ8" i="47"/>
  <c r="AK47" i="49"/>
  <c r="AL16" i="45"/>
  <c r="AJ45" i="46"/>
  <c r="E49" i="49"/>
  <c r="AJ43" i="46"/>
  <c r="AJ17" i="45"/>
  <c r="G15" i="46"/>
  <c r="AK34" i="49"/>
  <c r="G24" i="43"/>
  <c r="AJ66" i="46"/>
  <c r="G62" i="43"/>
  <c r="AJ29" i="43"/>
  <c r="AK56" i="49"/>
  <c r="AK17" i="49"/>
  <c r="E16" i="46"/>
  <c r="G58" i="45"/>
  <c r="AJ39" i="46"/>
  <c r="G30" i="45"/>
  <c r="AJ16" i="43"/>
  <c r="AJ40" i="43"/>
  <c r="G19" i="45"/>
  <c r="E63" i="47"/>
  <c r="AJ10" i="46"/>
  <c r="G31" i="45"/>
  <c r="G18" i="43"/>
  <c r="AJ67" i="45"/>
  <c r="AK64" i="49"/>
  <c r="G27" i="45"/>
  <c r="G10" i="43"/>
  <c r="AK12" i="49"/>
  <c r="E28" i="49"/>
  <c r="G23" i="45"/>
  <c r="AJ21" i="45"/>
  <c r="G56" i="43"/>
  <c r="AJ23" i="43"/>
  <c r="AK52" i="49"/>
  <c r="G40" i="47"/>
  <c r="E12" i="49"/>
  <c r="AJ62" i="47"/>
  <c r="G47" i="47"/>
  <c r="AJ13" i="46"/>
  <c r="AJ45" i="43"/>
  <c r="G41" i="46"/>
  <c r="AJ37" i="46"/>
  <c r="AJ26" i="47"/>
  <c r="AJ31" i="43"/>
  <c r="AL37" i="49"/>
  <c r="AJ22" i="46"/>
  <c r="AJ61" i="43"/>
  <c r="G17" i="43"/>
  <c r="G27" i="43"/>
  <c r="E21" i="49"/>
  <c r="G47" i="46"/>
  <c r="G7" i="46"/>
  <c r="E50" i="49"/>
  <c r="E8" i="49"/>
  <c r="AK21" i="49"/>
  <c r="AL19" i="49"/>
  <c r="AJ7" i="47"/>
  <c r="G64" i="46"/>
  <c r="AJ58" i="43"/>
  <c r="AL58" i="49"/>
  <c r="AJ18" i="43"/>
  <c r="AJ13" i="45"/>
  <c r="AK40" i="46"/>
  <c r="AK63" i="49"/>
  <c r="E51" i="49"/>
  <c r="AK46" i="47"/>
  <c r="G46" i="46"/>
  <c r="G7" i="47"/>
  <c r="AJ8" i="43"/>
  <c r="E16" i="47"/>
  <c r="AL11" i="47"/>
  <c r="E24" i="49"/>
  <c r="AJ12" i="45"/>
  <c r="E20" i="49"/>
  <c r="G23" i="46"/>
  <c r="AJ35" i="45"/>
  <c r="AK11" i="47"/>
  <c r="G50" i="45"/>
  <c r="AJ27" i="45"/>
  <c r="AJ26" i="46"/>
  <c r="G7" i="43"/>
  <c r="AL51" i="49"/>
  <c r="AJ66" i="45"/>
  <c r="G23" i="43"/>
  <c r="AK55" i="45"/>
  <c r="E18" i="49"/>
  <c r="AL16" i="46"/>
  <c r="G51" i="43"/>
  <c r="AK31" i="46"/>
  <c r="AJ66" i="47"/>
  <c r="AL17" i="49"/>
  <c r="AJ50" i="47"/>
  <c r="AJ65" i="47"/>
  <c r="AJ38" i="45"/>
  <c r="AJ8" i="45"/>
  <c r="AK36" i="49"/>
  <c r="AK10" i="49"/>
  <c r="AJ30" i="46"/>
  <c r="G38" i="47"/>
  <c r="AK20" i="45"/>
  <c r="AL16" i="49"/>
  <c r="AJ41" i="47"/>
  <c r="AJ56" i="47"/>
  <c r="AJ44" i="46"/>
  <c r="AJ25" i="43"/>
  <c r="G36" i="46"/>
  <c r="G15" i="47"/>
  <c r="AK48" i="49"/>
  <c r="AL30" i="49"/>
  <c r="E46" i="49"/>
  <c r="G37" i="46"/>
  <c r="AJ67" i="46"/>
  <c r="G21" i="46"/>
  <c r="G38" i="46"/>
  <c r="G53" i="43"/>
  <c r="AJ21" i="46"/>
  <c r="AJ66" i="43"/>
  <c r="G39" i="47"/>
  <c r="AJ56" i="45"/>
  <c r="G49" i="43"/>
  <c r="AJ24" i="43"/>
  <c r="AJ44" i="45"/>
  <c r="AK59" i="49"/>
  <c r="G24" i="45"/>
  <c r="AJ65" i="46"/>
  <c r="AJ13" i="43"/>
  <c r="G29" i="43"/>
  <c r="AJ22" i="43"/>
  <c r="AK47" i="45"/>
  <c r="AJ36" i="45"/>
  <c r="AL8" i="49"/>
  <c r="AL42" i="45"/>
  <c r="AJ47" i="46"/>
  <c r="G55" i="45"/>
  <c r="AJ64" i="46"/>
  <c r="G56" i="45"/>
  <c r="AJ14" i="47"/>
  <c r="G53" i="46"/>
  <c r="AK55" i="49"/>
  <c r="AK19" i="49"/>
  <c r="AJ24" i="47"/>
  <c r="E62" i="49"/>
  <c r="AL32" i="49"/>
  <c r="AJ18" i="46"/>
  <c r="G59" i="45"/>
  <c r="G43" i="47"/>
  <c r="G52" i="43"/>
  <c r="AJ29" i="46"/>
  <c r="AL11" i="49"/>
  <c r="E27" i="49"/>
  <c r="AJ57" i="47"/>
  <c r="AJ55" i="46"/>
  <c r="AL13" i="49"/>
  <c r="G11" i="43"/>
  <c r="E12" i="47"/>
  <c r="AJ33" i="43"/>
  <c r="AK37" i="49"/>
  <c r="AJ11" i="46"/>
  <c r="AJ35" i="47"/>
  <c r="AJ22" i="45"/>
  <c r="AL56" i="49"/>
  <c r="G14" i="47"/>
  <c r="AJ41" i="43"/>
  <c r="AL31" i="49"/>
  <c r="AL44" i="49"/>
  <c r="G52" i="45"/>
  <c r="AK62" i="49"/>
  <c r="AJ31" i="45"/>
  <c r="E8" i="45"/>
  <c r="G62" i="46"/>
  <c r="AJ58" i="46"/>
  <c r="G21" i="47"/>
  <c r="G17" i="46"/>
  <c r="AL52" i="49"/>
  <c r="AJ30" i="47"/>
  <c r="AJ12" i="47"/>
  <c r="E7" i="45"/>
  <c r="AJ64" i="45"/>
  <c r="G18" i="45"/>
  <c r="AJ53" i="43"/>
  <c r="G43" i="45"/>
  <c r="AK24" i="49"/>
  <c r="AK15" i="49"/>
  <c r="AK51" i="49"/>
  <c r="E9" i="46"/>
  <c r="G22" i="47"/>
  <c r="AJ15" i="46"/>
  <c r="AL20" i="45"/>
  <c r="AK23" i="49"/>
  <c r="G30" i="47"/>
  <c r="G44" i="43"/>
  <c r="AJ47" i="43"/>
  <c r="AL23" i="46"/>
  <c r="E38" i="49"/>
  <c r="E39" i="49"/>
  <c r="E25" i="45"/>
  <c r="E54" i="49"/>
  <c r="AJ65" i="45"/>
  <c r="AJ23" i="45"/>
  <c r="G47" i="43"/>
  <c r="G10" i="45"/>
  <c r="G54" i="45"/>
  <c r="AJ56" i="46"/>
  <c r="G64" i="43"/>
  <c r="G56" i="47"/>
  <c r="AJ64" i="43"/>
  <c r="G20" i="45"/>
  <c r="G40" i="46"/>
  <c r="AJ42" i="43"/>
  <c r="AJ57" i="45"/>
  <c r="G26" i="43"/>
  <c r="AK14" i="49"/>
  <c r="E28" i="47"/>
  <c r="AL36" i="49"/>
  <c r="AJ60" i="47"/>
  <c r="E30" i="49"/>
  <c r="AJ37" i="47"/>
  <c r="AJ9" i="46"/>
  <c r="AL57" i="49"/>
  <c r="AL28" i="46"/>
  <c r="G9" i="43"/>
  <c r="G29" i="46"/>
  <c r="AJ19" i="45"/>
  <c r="AK43" i="49"/>
  <c r="AK35" i="49"/>
  <c r="AK28" i="45"/>
  <c r="AK41" i="49"/>
  <c r="AJ51" i="46"/>
  <c r="G37" i="47"/>
  <c r="AJ49" i="43"/>
  <c r="AK39" i="45"/>
  <c r="G59" i="43"/>
  <c r="G22" i="45"/>
  <c r="AJ39" i="43"/>
  <c r="G40" i="45"/>
  <c r="G29" i="47"/>
  <c r="AL25" i="49"/>
  <c r="E9" i="49"/>
  <c r="E42" i="49"/>
  <c r="AL9" i="49"/>
  <c r="AJ54" i="46"/>
  <c r="AJ33" i="45"/>
  <c r="G13" i="43"/>
  <c r="AL10" i="49"/>
  <c r="AK18" i="49"/>
  <c r="E22" i="49"/>
  <c r="AJ17" i="46"/>
  <c r="AJ30" i="45"/>
  <c r="G42" i="47"/>
  <c r="G63" i="43"/>
  <c r="G20" i="43"/>
  <c r="G28" i="46"/>
  <c r="G59" i="46"/>
  <c r="E29" i="45"/>
  <c r="E43" i="49"/>
  <c r="AL40" i="46"/>
  <c r="G32" i="47"/>
  <c r="G43" i="46"/>
  <c r="AJ9" i="47"/>
  <c r="AJ59" i="45"/>
  <c r="AJ34" i="43"/>
  <c r="AL31" i="46"/>
  <c r="E34" i="49"/>
  <c r="G22" i="43"/>
  <c r="AL41" i="49"/>
  <c r="AJ53" i="45"/>
  <c r="AL53" i="49"/>
  <c r="E11" i="49"/>
  <c r="G48" i="43"/>
  <c r="AJ9" i="45"/>
  <c r="G55" i="43"/>
  <c r="E27" i="47"/>
  <c r="AJ18" i="45"/>
  <c r="E29" i="49"/>
  <c r="AJ36" i="47"/>
  <c r="AJ22" i="47"/>
  <c r="AR11" i="7"/>
  <c r="AR21" i="7"/>
  <c r="AR31" i="7"/>
  <c r="AH28" i="49" l="1"/>
  <c r="AG28" i="49"/>
  <c r="AH43" i="49"/>
  <c r="AG43" i="49"/>
  <c r="AG45" i="49"/>
  <c r="AH45" i="49"/>
  <c r="AH48" i="49"/>
  <c r="AG48" i="49"/>
  <c r="AM7" i="45"/>
  <c r="AG10" i="45"/>
  <c r="AH10" i="45"/>
  <c r="AM40" i="46"/>
  <c r="AG10" i="49"/>
  <c r="AH10" i="49"/>
  <c r="AM11" i="49"/>
  <c r="AM45" i="49"/>
  <c r="AM39" i="49"/>
  <c r="AH36" i="49"/>
  <c r="AG36" i="49"/>
  <c r="AM28" i="46"/>
  <c r="AL67" i="45"/>
  <c r="AK67" i="45"/>
  <c r="AM67" i="45" s="1"/>
  <c r="AM22" i="49"/>
  <c r="AM64" i="49"/>
  <c r="AL67" i="43"/>
  <c r="AK67" i="43"/>
  <c r="AM67" i="43" s="1"/>
  <c r="AM38" i="49"/>
  <c r="AG26" i="49"/>
  <c r="AH26" i="49"/>
  <c r="AH13" i="49"/>
  <c r="AG13" i="49"/>
  <c r="AM58" i="47"/>
  <c r="AH50" i="46"/>
  <c r="AG50" i="46"/>
  <c r="AM16" i="46"/>
  <c r="AM53" i="49"/>
  <c r="AG30" i="49"/>
  <c r="AH30" i="49"/>
  <c r="AM39" i="45"/>
  <c r="AG14" i="49"/>
  <c r="AH14" i="49"/>
  <c r="AM10" i="45"/>
  <c r="AM28" i="45"/>
  <c r="AK66" i="45"/>
  <c r="AM66" i="45" s="1"/>
  <c r="AL66" i="45"/>
  <c r="AM7" i="49"/>
  <c r="AM56" i="49"/>
  <c r="AH56" i="49"/>
  <c r="AG56" i="49"/>
  <c r="AG15" i="49"/>
  <c r="AH15" i="49"/>
  <c r="AM29" i="49"/>
  <c r="AM44" i="49"/>
  <c r="AM27" i="49"/>
  <c r="AM43" i="49"/>
  <c r="AM31" i="46"/>
  <c r="AM21" i="49"/>
  <c r="AM11" i="47"/>
  <c r="AM17" i="49"/>
  <c r="AH27" i="49"/>
  <c r="AG27" i="49"/>
  <c r="AG25" i="49"/>
  <c r="AH25" i="49"/>
  <c r="AG58" i="49"/>
  <c r="AH58" i="49"/>
  <c r="AG21" i="49"/>
  <c r="AH21" i="49"/>
  <c r="AH50" i="45"/>
  <c r="AG50" i="45"/>
  <c r="AM57" i="46"/>
  <c r="AM63" i="49"/>
  <c r="AM55" i="45"/>
  <c r="AH9" i="49"/>
  <c r="AG9" i="49"/>
  <c r="AM8" i="49"/>
  <c r="AH20" i="46"/>
  <c r="AG20" i="46"/>
  <c r="AG11" i="47"/>
  <c r="AH11" i="47"/>
  <c r="O10" i="49"/>
  <c r="O13" i="49"/>
  <c r="U16" i="49" a="1"/>
  <c r="U16" i="49" s="1"/>
  <c r="O12" i="49"/>
  <c r="U9" i="49"/>
  <c r="V9" i="49" s="1"/>
  <c r="R16" i="49" a="1"/>
  <c r="R16" i="49" s="1"/>
  <c r="U11" i="49"/>
  <c r="V11" i="49" s="1"/>
  <c r="R13" i="49"/>
  <c r="S13" i="49" s="1"/>
  <c r="R11" i="49"/>
  <c r="U8" i="49"/>
  <c r="V8" i="49" s="1"/>
  <c r="U10" i="49"/>
  <c r="U12" i="49"/>
  <c r="V12" i="49" s="1"/>
  <c r="O16" i="49" a="1"/>
  <c r="O16" i="49" s="1"/>
  <c r="O8" i="49"/>
  <c r="O11" i="49"/>
  <c r="O9" i="49"/>
  <c r="R8" i="49"/>
  <c r="R12" i="49"/>
  <c r="R10" i="49"/>
  <c r="U13" i="49"/>
  <c r="R9" i="49"/>
  <c r="AM48" i="46"/>
  <c r="AH7" i="45"/>
  <c r="AG7" i="45"/>
  <c r="AM23" i="46"/>
  <c r="AG57" i="49"/>
  <c r="AH57" i="49"/>
  <c r="AH23" i="49"/>
  <c r="AG23" i="49"/>
  <c r="AM26" i="49"/>
  <c r="AM31" i="49"/>
  <c r="AM54" i="49"/>
  <c r="AK62" i="47"/>
  <c r="AM62" i="47" s="1"/>
  <c r="AL62" i="47"/>
  <c r="AK60" i="45"/>
  <c r="AM60" i="45" s="1"/>
  <c r="AL60" i="45"/>
  <c r="AM10" i="49"/>
  <c r="AM33" i="49"/>
  <c r="AM16" i="49"/>
  <c r="AH28" i="46"/>
  <c r="AG28" i="46"/>
  <c r="AG29" i="49"/>
  <c r="AH29" i="49"/>
  <c r="AM41" i="49"/>
  <c r="AM9" i="49"/>
  <c r="AG37" i="49"/>
  <c r="AH37" i="49"/>
  <c r="AG39" i="49"/>
  <c r="AH39" i="49"/>
  <c r="AM20" i="45"/>
  <c r="AM18" i="49"/>
  <c r="AK66" i="46"/>
  <c r="AM66" i="46" s="1"/>
  <c r="AL66" i="46"/>
  <c r="AG19" i="49"/>
  <c r="AH19" i="49"/>
  <c r="AH53" i="49"/>
  <c r="AG53" i="49"/>
  <c r="AG31" i="49"/>
  <c r="AH31" i="49"/>
  <c r="AG17" i="49"/>
  <c r="AH17" i="49"/>
  <c r="AM25" i="49"/>
  <c r="AM55" i="49"/>
  <c r="AH16" i="46"/>
  <c r="AG16" i="46"/>
  <c r="AH12" i="49"/>
  <c r="AG12" i="49"/>
  <c r="AL61" i="43"/>
  <c r="AK61" i="43"/>
  <c r="AM61" i="43" s="1"/>
  <c r="AM50" i="49"/>
  <c r="AH42" i="49"/>
  <c r="AG42" i="49"/>
  <c r="AL61" i="45"/>
  <c r="AK61" i="45"/>
  <c r="AM61" i="45" s="1"/>
  <c r="AL67" i="46"/>
  <c r="AK67" i="46"/>
  <c r="AM67" i="46" s="1"/>
  <c r="AH23" i="46"/>
  <c r="AG23" i="46"/>
  <c r="AM47" i="49"/>
  <c r="AH63" i="49"/>
  <c r="AG63" i="49"/>
  <c r="AK60" i="43"/>
  <c r="AM60" i="43" s="1"/>
  <c r="AL60" i="43"/>
  <c r="AG18" i="49"/>
  <c r="AH18" i="49"/>
  <c r="AM24" i="49"/>
  <c r="AM36" i="49"/>
  <c r="AG55" i="45"/>
  <c r="AH55" i="45"/>
  <c r="AM51" i="49"/>
  <c r="AM12" i="49"/>
  <c r="AM46" i="49"/>
  <c r="AK61" i="46"/>
  <c r="AM61" i="46" s="1"/>
  <c r="AL61" i="46"/>
  <c r="AH24" i="45"/>
  <c r="AG24" i="45"/>
  <c r="AH11" i="49"/>
  <c r="AG11" i="49"/>
  <c r="AG32" i="46"/>
  <c r="AH32" i="46"/>
  <c r="AG59" i="49"/>
  <c r="AH59" i="49"/>
  <c r="AG47" i="45"/>
  <c r="AH47" i="45"/>
  <c r="AM20" i="46"/>
  <c r="AM37" i="49"/>
  <c r="AM50" i="46"/>
  <c r="AM47" i="45"/>
  <c r="AG32" i="49"/>
  <c r="AH32" i="49"/>
  <c r="AM62" i="49"/>
  <c r="AG10" i="47"/>
  <c r="AH10" i="47"/>
  <c r="AH8" i="49"/>
  <c r="AG8" i="49"/>
  <c r="AM11" i="45"/>
  <c r="AH34" i="49"/>
  <c r="AG34" i="49"/>
  <c r="AM23" i="49"/>
  <c r="AM57" i="49"/>
  <c r="AM52" i="49"/>
  <c r="AG62" i="49"/>
  <c r="AH62" i="49"/>
  <c r="AM49" i="49"/>
  <c r="AM14" i="49"/>
  <c r="AG46" i="47"/>
  <c r="AH46" i="47"/>
  <c r="AH16" i="49"/>
  <c r="AG16" i="49"/>
  <c r="AH40" i="46"/>
  <c r="AG40" i="46"/>
  <c r="AG24" i="49"/>
  <c r="AH24" i="49"/>
  <c r="AH51" i="49"/>
  <c r="AG51" i="49"/>
  <c r="AM20" i="49"/>
  <c r="AM46" i="47"/>
  <c r="AG49" i="49"/>
  <c r="AH49" i="49"/>
  <c r="AM42" i="45"/>
  <c r="AG40" i="49"/>
  <c r="AH40" i="49"/>
  <c r="AH54" i="49"/>
  <c r="AG54" i="49"/>
  <c r="AM25" i="46"/>
  <c r="AH16" i="45"/>
  <c r="AG16" i="45"/>
  <c r="AH20" i="49"/>
  <c r="AG20" i="49"/>
  <c r="AG57" i="46"/>
  <c r="AH57" i="46"/>
  <c r="AG28" i="45"/>
  <c r="AH28" i="45"/>
  <c r="AG35" i="49"/>
  <c r="AH35" i="49"/>
  <c r="AH25" i="46"/>
  <c r="AG25" i="46"/>
  <c r="AM50" i="45"/>
  <c r="AK65" i="43"/>
  <c r="AM65" i="43" s="1"/>
  <c r="AL65" i="43"/>
  <c r="AH22" i="49"/>
  <c r="AG22" i="49"/>
  <c r="AL66" i="43"/>
  <c r="AK66" i="43"/>
  <c r="AM66" i="43" s="1"/>
  <c r="AM35" i="49"/>
  <c r="AM24" i="45"/>
  <c r="AM28" i="49"/>
  <c r="AM32" i="46"/>
  <c r="AM16" i="45"/>
  <c r="AH55" i="49"/>
  <c r="AG55" i="49"/>
  <c r="AM48" i="49"/>
  <c r="AM58" i="49"/>
  <c r="AH38" i="49"/>
  <c r="AG38" i="49"/>
  <c r="AM42" i="49"/>
  <c r="AH48" i="46"/>
  <c r="AG48" i="46"/>
  <c r="AG52" i="49"/>
  <c r="AH52" i="49"/>
  <c r="AG33" i="49"/>
  <c r="AH33" i="49"/>
  <c r="AH41" i="49"/>
  <c r="AG41" i="49"/>
  <c r="AH58" i="47"/>
  <c r="AG58" i="47"/>
  <c r="AG11" i="45"/>
  <c r="AH11" i="45"/>
  <c r="AM30" i="49"/>
  <c r="AG7" i="49"/>
  <c r="AH7" i="49"/>
  <c r="AM13" i="49"/>
  <c r="AH39" i="45"/>
  <c r="AG39" i="45"/>
  <c r="AH31" i="46"/>
  <c r="AG31" i="46"/>
  <c r="AM34" i="49"/>
  <c r="AG20" i="45"/>
  <c r="AH20" i="45"/>
  <c r="AM32" i="49"/>
  <c r="AH47" i="49"/>
  <c r="AG47" i="49"/>
  <c r="AM59" i="49"/>
  <c r="AG42" i="45"/>
  <c r="AH42" i="45"/>
  <c r="AG46" i="49"/>
  <c r="AH46" i="49"/>
  <c r="AM19" i="49"/>
  <c r="AG44" i="49"/>
  <c r="AH44" i="49"/>
  <c r="AM40" i="49"/>
  <c r="AM10" i="47"/>
  <c r="AM15" i="49"/>
  <c r="AL67" i="47"/>
  <c r="AK67" i="47"/>
  <c r="AM67" i="47" s="1"/>
  <c r="AH50" i="49"/>
  <c r="AG50" i="49"/>
  <c r="S10" i="51"/>
  <c r="BD33" i="56"/>
  <c r="BC34" i="56"/>
  <c r="BI32" i="56"/>
  <c r="BH32" i="56"/>
  <c r="BG32" i="56"/>
  <c r="BF32" i="56"/>
  <c r="BD34" i="55"/>
  <c r="BC35" i="55"/>
  <c r="BI33" i="55"/>
  <c r="BF33" i="55"/>
  <c r="BH33" i="55"/>
  <c r="BG33" i="55"/>
  <c r="BH31" i="54"/>
  <c r="BF31" i="54"/>
  <c r="BI31" i="54"/>
  <c r="BG31" i="54"/>
  <c r="BD32" i="54"/>
  <c r="BC33" i="54"/>
  <c r="BF24" i="52"/>
  <c r="BI24" i="52"/>
  <c r="BH24" i="52"/>
  <c r="BG24" i="52"/>
  <c r="BD25" i="52"/>
  <c r="BC26" i="52"/>
  <c r="BI25" i="51"/>
  <c r="BG25" i="51"/>
  <c r="BH25" i="51"/>
  <c r="BF25" i="51"/>
  <c r="BD26" i="51"/>
  <c r="BC27" i="51"/>
  <c r="BC24" i="50"/>
  <c r="BD23" i="50"/>
  <c r="BF22" i="50"/>
  <c r="BH22" i="50"/>
  <c r="BI22" i="50"/>
  <c r="BG22" i="50"/>
  <c r="BH25" i="49"/>
  <c r="BG25" i="49"/>
  <c r="BI25" i="49"/>
  <c r="BF25" i="49"/>
  <c r="BD26" i="49"/>
  <c r="BC27" i="49"/>
  <c r="BD21" i="43"/>
  <c r="BC22" i="43"/>
  <c r="BI20" i="43"/>
  <c r="BG20" i="43"/>
  <c r="BF20" i="43"/>
  <c r="BH20" i="43"/>
  <c r="BD21" i="40"/>
  <c r="BC22" i="40"/>
  <c r="BI20" i="40"/>
  <c r="BH20" i="40"/>
  <c r="BG20" i="40"/>
  <c r="BF20" i="40"/>
  <c r="BC21" i="34"/>
  <c r="BD20" i="34"/>
  <c r="BI19" i="34"/>
  <c r="BH19" i="34"/>
  <c r="BG19" i="34"/>
  <c r="BF19" i="34"/>
  <c r="BD21" i="45"/>
  <c r="BC22" i="45"/>
  <c r="BI20" i="45"/>
  <c r="BH20" i="45"/>
  <c r="BG20" i="45"/>
  <c r="BF20" i="45"/>
  <c r="BD21" i="46"/>
  <c r="BC22" i="46"/>
  <c r="BI20" i="46"/>
  <c r="BF20" i="46"/>
  <c r="BH20" i="46"/>
  <c r="BG20" i="46"/>
  <c r="BC21" i="47"/>
  <c r="BD21" i="47" s="1"/>
  <c r="BI19" i="47"/>
  <c r="BF19" i="47"/>
  <c r="BG19" i="47"/>
  <c r="BH19" i="47"/>
  <c r="AA10" i="49" l="1"/>
  <c r="AA12" i="49"/>
  <c r="AA9" i="49"/>
  <c r="AA11" i="49"/>
  <c r="AA13" i="49"/>
  <c r="R14" i="49"/>
  <c r="S12" i="49" s="1"/>
  <c r="AA8" i="49"/>
  <c r="U14" i="49"/>
  <c r="V13" i="49" s="1"/>
  <c r="O14" i="49"/>
  <c r="P11" i="49" s="1"/>
  <c r="BC35" i="56"/>
  <c r="BD34" i="56"/>
  <c r="BF33" i="56"/>
  <c r="BI33" i="56"/>
  <c r="BH33" i="56"/>
  <c r="BG33" i="56"/>
  <c r="BC36" i="55"/>
  <c r="BD35" i="55"/>
  <c r="BF34" i="55"/>
  <c r="BH34" i="55"/>
  <c r="BI34" i="55"/>
  <c r="BG34" i="55"/>
  <c r="BC34" i="54"/>
  <c r="BD33" i="54"/>
  <c r="BI32" i="54"/>
  <c r="BG32" i="54"/>
  <c r="BH32" i="54"/>
  <c r="BF32" i="54"/>
  <c r="BC27" i="52"/>
  <c r="BD26" i="52"/>
  <c r="BF25" i="52"/>
  <c r="BI25" i="52"/>
  <c r="BH25" i="52"/>
  <c r="BG25" i="52"/>
  <c r="BF26" i="51"/>
  <c r="BH26" i="51"/>
  <c r="BI26" i="51"/>
  <c r="BG26" i="51"/>
  <c r="BC28" i="51"/>
  <c r="BD27" i="51"/>
  <c r="BG23" i="50"/>
  <c r="BF23" i="50"/>
  <c r="BH23" i="50"/>
  <c r="BI23" i="50"/>
  <c r="BC25" i="50"/>
  <c r="BD24" i="50"/>
  <c r="BD27" i="49"/>
  <c r="BC28" i="49"/>
  <c r="BI26" i="49"/>
  <c r="BH26" i="49"/>
  <c r="BF26" i="49"/>
  <c r="BG26" i="49"/>
  <c r="BD22" i="43"/>
  <c r="BC23" i="43"/>
  <c r="BG21" i="43"/>
  <c r="BF21" i="43"/>
  <c r="BI21" i="43"/>
  <c r="BH21" i="43"/>
  <c r="BD22" i="40"/>
  <c r="BC23" i="40"/>
  <c r="BG21" i="40"/>
  <c r="BI21" i="40"/>
  <c r="BH21" i="40"/>
  <c r="BF21" i="40"/>
  <c r="BG20" i="34"/>
  <c r="BI20" i="34"/>
  <c r="BH20" i="34"/>
  <c r="BF20" i="34"/>
  <c r="BD21" i="34"/>
  <c r="BC22" i="34"/>
  <c r="BD22" i="45"/>
  <c r="BC23" i="45"/>
  <c r="BG21" i="45"/>
  <c r="BI21" i="45"/>
  <c r="BF21" i="45"/>
  <c r="BH21" i="45"/>
  <c r="BD22" i="46"/>
  <c r="BC23" i="46"/>
  <c r="BG21" i="46"/>
  <c r="BF21" i="46"/>
  <c r="BH21" i="46"/>
  <c r="BI21" i="46"/>
  <c r="BF20" i="47"/>
  <c r="BG20" i="47"/>
  <c r="BI20" i="47"/>
  <c r="BH20" i="47"/>
  <c r="BC22" i="47"/>
  <c r="BD22" i="47" s="1"/>
  <c r="AK29" i="45"/>
  <c r="AK63" i="46"/>
  <c r="AK8" i="43"/>
  <c r="AL9" i="43"/>
  <c r="E31" i="43"/>
  <c r="AK24" i="46"/>
  <c r="AK33" i="45"/>
  <c r="E42" i="46"/>
  <c r="AL52" i="46"/>
  <c r="AK34" i="43"/>
  <c r="AL40" i="47"/>
  <c r="AL53" i="45"/>
  <c r="AL53" i="43"/>
  <c r="AK51" i="43"/>
  <c r="E53" i="45"/>
  <c r="AL27" i="43"/>
  <c r="E43" i="47"/>
  <c r="AL16" i="47"/>
  <c r="E10" i="47"/>
  <c r="E58" i="43"/>
  <c r="AL7" i="47"/>
  <c r="E17" i="46"/>
  <c r="AK59" i="46"/>
  <c r="E21" i="46"/>
  <c r="E45" i="45"/>
  <c r="E20" i="45"/>
  <c r="AK48" i="47"/>
  <c r="E26" i="47"/>
  <c r="E23" i="43"/>
  <c r="E44" i="43"/>
  <c r="AL56" i="46"/>
  <c r="AK56" i="43"/>
  <c r="AL40" i="45"/>
  <c r="AK30" i="45"/>
  <c r="AL51" i="43"/>
  <c r="E51" i="45"/>
  <c r="AL34" i="46"/>
  <c r="E25" i="47"/>
  <c r="E30" i="45"/>
  <c r="AL23" i="47"/>
  <c r="AL51" i="45"/>
  <c r="AK46" i="46"/>
  <c r="E47" i="45"/>
  <c r="AK58" i="43"/>
  <c r="AL53" i="46"/>
  <c r="AL51" i="46"/>
  <c r="AK41" i="43"/>
  <c r="AK30" i="46"/>
  <c r="E7" i="47"/>
  <c r="AK9" i="46"/>
  <c r="E23" i="46"/>
  <c r="E45" i="47"/>
  <c r="AL15" i="47"/>
  <c r="AK51" i="47"/>
  <c r="AL22" i="47"/>
  <c r="AL35" i="47"/>
  <c r="AL62" i="45"/>
  <c r="AL61" i="47"/>
  <c r="E44" i="47"/>
  <c r="AK37" i="43"/>
  <c r="AL58" i="46"/>
  <c r="AL66" i="47"/>
  <c r="AL22" i="46"/>
  <c r="AK19" i="47"/>
  <c r="AL47" i="47"/>
  <c r="AL26" i="45"/>
  <c r="AK29" i="47"/>
  <c r="E46" i="46"/>
  <c r="AK24" i="43"/>
  <c r="E46" i="45"/>
  <c r="E50" i="47"/>
  <c r="AL65" i="45"/>
  <c r="E57" i="46"/>
  <c r="AL33" i="46"/>
  <c r="AK21" i="46"/>
  <c r="AL45" i="46"/>
  <c r="E54" i="46"/>
  <c r="AK29" i="46"/>
  <c r="AK15" i="47"/>
  <c r="AL48" i="47"/>
  <c r="AK35" i="47"/>
  <c r="E58" i="47"/>
  <c r="E36" i="45"/>
  <c r="AK55" i="43"/>
  <c r="AL24" i="46"/>
  <c r="AK15" i="45"/>
  <c r="AK33" i="46"/>
  <c r="AL36" i="47"/>
  <c r="AK22" i="45"/>
  <c r="AL23" i="43"/>
  <c r="AK52" i="45"/>
  <c r="AL34" i="43"/>
  <c r="AK22" i="47"/>
  <c r="E45" i="43"/>
  <c r="AL40" i="43"/>
  <c r="AL49" i="46"/>
  <c r="E52" i="46"/>
  <c r="AK55" i="47"/>
  <c r="AL9" i="45"/>
  <c r="AL13" i="45"/>
  <c r="AK64" i="45"/>
  <c r="E28" i="45"/>
  <c r="AK25" i="45"/>
  <c r="AK13" i="43"/>
  <c r="E28" i="43"/>
  <c r="E13" i="43"/>
  <c r="AK45" i="45"/>
  <c r="AL21" i="47"/>
  <c r="AL29" i="47"/>
  <c r="E63" i="46"/>
  <c r="AL30" i="46"/>
  <c r="E55" i="45"/>
  <c r="E32" i="47"/>
  <c r="AK35" i="43"/>
  <c r="AK8" i="45"/>
  <c r="AK63" i="43"/>
  <c r="AL36" i="43"/>
  <c r="AL47" i="46"/>
  <c r="AL57" i="43"/>
  <c r="AL8" i="43"/>
  <c r="E30" i="46"/>
  <c r="AK20" i="43"/>
  <c r="AK64" i="46"/>
  <c r="AL28" i="43"/>
  <c r="AK27" i="43"/>
  <c r="E11" i="45"/>
  <c r="E47" i="47"/>
  <c r="AL38" i="43"/>
  <c r="E7" i="46"/>
  <c r="E10" i="45"/>
  <c r="AK17" i="45"/>
  <c r="AK33" i="47"/>
  <c r="AK9" i="45"/>
  <c r="AK24" i="47"/>
  <c r="E21" i="47"/>
  <c r="AK49" i="47"/>
  <c r="E19" i="43"/>
  <c r="E53" i="46"/>
  <c r="AL59" i="47"/>
  <c r="E42" i="43"/>
  <c r="E56" i="47"/>
  <c r="AL49" i="45"/>
  <c r="E32" i="43"/>
  <c r="AL25" i="47"/>
  <c r="AK43" i="47"/>
  <c r="E38" i="43"/>
  <c r="AK22" i="46"/>
  <c r="AL42" i="43"/>
  <c r="AK65" i="46"/>
  <c r="AL22" i="45"/>
  <c r="E37" i="47"/>
  <c r="AK44" i="45"/>
  <c r="E8" i="43"/>
  <c r="AL55" i="43"/>
  <c r="AK50" i="43"/>
  <c r="AK39" i="46"/>
  <c r="E50" i="45"/>
  <c r="E48" i="43"/>
  <c r="E24" i="47"/>
  <c r="E29" i="47"/>
  <c r="AK61" i="47"/>
  <c r="E37" i="45"/>
  <c r="AK7" i="46"/>
  <c r="E34" i="47"/>
  <c r="AL12" i="45"/>
  <c r="AL13" i="43"/>
  <c r="E22" i="46"/>
  <c r="AK21" i="47"/>
  <c r="E39" i="46"/>
  <c r="AK47" i="43"/>
  <c r="AK14" i="43"/>
  <c r="AK48" i="45"/>
  <c r="E41" i="46"/>
  <c r="AK27" i="45"/>
  <c r="AL41" i="46"/>
  <c r="E15" i="46"/>
  <c r="E39" i="47"/>
  <c r="AL15" i="46"/>
  <c r="AK37" i="45"/>
  <c r="AL41" i="45"/>
  <c r="E14" i="47"/>
  <c r="AK44" i="43"/>
  <c r="AK48" i="43"/>
  <c r="E58" i="46"/>
  <c r="E46" i="47"/>
  <c r="E64" i="45"/>
  <c r="AL21" i="46"/>
  <c r="AL18" i="47"/>
  <c r="AK19" i="45"/>
  <c r="AL33" i="45"/>
  <c r="AL26" i="46"/>
  <c r="AL8" i="45"/>
  <c r="AL46" i="43"/>
  <c r="E15" i="47"/>
  <c r="AK41" i="47"/>
  <c r="AL22" i="43"/>
  <c r="AK12" i="47"/>
  <c r="E65" i="46"/>
  <c r="AL18" i="43"/>
  <c r="AL8" i="46"/>
  <c r="AL11" i="46"/>
  <c r="AL41" i="43"/>
  <c r="AK41" i="45"/>
  <c r="AL56" i="43"/>
  <c r="E59" i="43"/>
  <c r="E22" i="45"/>
  <c r="AL57" i="45"/>
  <c r="AL21" i="45"/>
  <c r="E57" i="47"/>
  <c r="E38" i="47"/>
  <c r="AK42" i="43"/>
  <c r="E22" i="43"/>
  <c r="AL37" i="45"/>
  <c r="AK22" i="43"/>
  <c r="AL30" i="47"/>
  <c r="AL43" i="43"/>
  <c r="AK26" i="47"/>
  <c r="AK38" i="47"/>
  <c r="E12" i="43"/>
  <c r="AL23" i="45"/>
  <c r="E64" i="46"/>
  <c r="AL17" i="45"/>
  <c r="AK26" i="46"/>
  <c r="AL37" i="46"/>
  <c r="AK59" i="45"/>
  <c r="AL27" i="47"/>
  <c r="AL58" i="45"/>
  <c r="AL29" i="45"/>
  <c r="AK28" i="47"/>
  <c r="AL9" i="46"/>
  <c r="E37" i="46"/>
  <c r="AL35" i="46"/>
  <c r="AK50" i="47"/>
  <c r="AK12" i="46"/>
  <c r="AL54" i="46"/>
  <c r="E24" i="45"/>
  <c r="AL51" i="47"/>
  <c r="AK64" i="43"/>
  <c r="AK31" i="45"/>
  <c r="AL19" i="47"/>
  <c r="AL28" i="47"/>
  <c r="E35" i="45"/>
  <c r="AK54" i="46"/>
  <c r="AK13" i="45"/>
  <c r="E24" i="43"/>
  <c r="AL30" i="45"/>
  <c r="AK65" i="45"/>
  <c r="AL57" i="47"/>
  <c r="E33" i="47"/>
  <c r="AL17" i="43"/>
  <c r="AK49" i="45"/>
  <c r="E23" i="45"/>
  <c r="AK18" i="46"/>
  <c r="E9" i="43"/>
  <c r="AL43" i="47"/>
  <c r="AK43" i="46"/>
  <c r="E40" i="47"/>
  <c r="AK36" i="43"/>
  <c r="AK31" i="47"/>
  <c r="AL38" i="45"/>
  <c r="E53" i="43"/>
  <c r="E54" i="47"/>
  <c r="E7" i="43"/>
  <c r="AL35" i="45"/>
  <c r="AK23" i="43"/>
  <c r="E51" i="46"/>
  <c r="AL58" i="43"/>
  <c r="E37" i="43"/>
  <c r="AK18" i="45"/>
  <c r="E19" i="45"/>
  <c r="AL11" i="43"/>
  <c r="AK11" i="43"/>
  <c r="AL27" i="46"/>
  <c r="AK54" i="43"/>
  <c r="AK37" i="46"/>
  <c r="AK59" i="47"/>
  <c r="AK52" i="47"/>
  <c r="E49" i="45"/>
  <c r="AL54" i="47"/>
  <c r="AK44" i="47"/>
  <c r="E63" i="45"/>
  <c r="AK54" i="45"/>
  <c r="AL32" i="45"/>
  <c r="AK38" i="45"/>
  <c r="AK43" i="43"/>
  <c r="E28" i="46"/>
  <c r="AL14" i="47"/>
  <c r="E50" i="43"/>
  <c r="AL33" i="47"/>
  <c r="E40" i="46"/>
  <c r="E26" i="45"/>
  <c r="AK17" i="43"/>
  <c r="AL39" i="46"/>
  <c r="E53" i="47"/>
  <c r="AK60" i="46"/>
  <c r="AK58" i="46"/>
  <c r="E27" i="43"/>
  <c r="E17" i="43"/>
  <c r="AK7" i="43"/>
  <c r="AL45" i="47"/>
  <c r="E21" i="43"/>
  <c r="AK62" i="43"/>
  <c r="AL29" i="43"/>
  <c r="AL56" i="47"/>
  <c r="AL12" i="47"/>
  <c r="E62" i="45"/>
  <c r="E56" i="45"/>
  <c r="AL55" i="47"/>
  <c r="AK52" i="46"/>
  <c r="AK40" i="45"/>
  <c r="AL26" i="43"/>
  <c r="E18" i="46"/>
  <c r="E30" i="43"/>
  <c r="E27" i="45"/>
  <c r="AK7" i="47"/>
  <c r="AK47" i="46"/>
  <c r="AL10" i="46"/>
  <c r="AL48" i="45"/>
  <c r="AK35" i="45"/>
  <c r="E43" i="43"/>
  <c r="AK14" i="45"/>
  <c r="E52" i="43"/>
  <c r="AK43" i="45"/>
  <c r="E18" i="47"/>
  <c r="AL18" i="45"/>
  <c r="AK53" i="46"/>
  <c r="AK21" i="45"/>
  <c r="E59" i="45"/>
  <c r="AK18" i="43"/>
  <c r="AL24" i="47"/>
  <c r="AK56" i="45"/>
  <c r="AL38" i="46"/>
  <c r="AK64" i="47"/>
  <c r="AK20" i="47"/>
  <c r="AK30" i="43"/>
  <c r="AL36" i="45"/>
  <c r="E65" i="45"/>
  <c r="AK41" i="46"/>
  <c r="AL44" i="47"/>
  <c r="AK23" i="45"/>
  <c r="AK29" i="43"/>
  <c r="AK30" i="47"/>
  <c r="AL52" i="45"/>
  <c r="AK13" i="47"/>
  <c r="E54" i="45"/>
  <c r="AK16" i="47"/>
  <c r="E18" i="43"/>
  <c r="AK56" i="47"/>
  <c r="AL45" i="43"/>
  <c r="AK60" i="47"/>
  <c r="AL47" i="43"/>
  <c r="AL48" i="43"/>
  <c r="AK17" i="46"/>
  <c r="E48" i="46"/>
  <c r="AK53" i="45"/>
  <c r="AL30" i="43"/>
  <c r="AL34" i="45"/>
  <c r="E10" i="43"/>
  <c r="AK9" i="43"/>
  <c r="E52" i="45"/>
  <c r="AL24" i="43"/>
  <c r="AK42" i="47"/>
  <c r="E40" i="43"/>
  <c r="E47" i="46"/>
  <c r="AK15" i="46"/>
  <c r="E41" i="45"/>
  <c r="E48" i="47"/>
  <c r="AL18" i="46"/>
  <c r="E15" i="45"/>
  <c r="E42" i="45"/>
  <c r="E56" i="46"/>
  <c r="E16" i="43"/>
  <c r="AK63" i="45"/>
  <c r="AL13" i="46"/>
  <c r="E14" i="43"/>
  <c r="AL52" i="47"/>
  <c r="E38" i="46"/>
  <c r="AL39" i="47"/>
  <c r="AL64" i="46"/>
  <c r="AL43" i="46"/>
  <c r="AL32" i="43"/>
  <c r="AK53" i="43"/>
  <c r="AK19" i="46"/>
  <c r="AL37" i="47"/>
  <c r="AK16" i="43"/>
  <c r="AK39" i="47"/>
  <c r="E42" i="47"/>
  <c r="AK8" i="46"/>
  <c r="E35" i="46"/>
  <c r="E50" i="46"/>
  <c r="AK18" i="47"/>
  <c r="E39" i="45"/>
  <c r="E29" i="46"/>
  <c r="AL20" i="47"/>
  <c r="AL17" i="46"/>
  <c r="AK56" i="46"/>
  <c r="AK66" i="47"/>
  <c r="AK10" i="43"/>
  <c r="AK47" i="47"/>
  <c r="E62" i="46"/>
  <c r="AK32" i="43"/>
  <c r="E59" i="46"/>
  <c r="AK12" i="43"/>
  <c r="E43" i="45"/>
  <c r="E35" i="43"/>
  <c r="E34" i="43"/>
  <c r="E26" i="43"/>
  <c r="AL19" i="46"/>
  <c r="E23" i="47"/>
  <c r="AL46" i="46"/>
  <c r="E25" i="46"/>
  <c r="AL55" i="46"/>
  <c r="AK14" i="47"/>
  <c r="E51" i="43"/>
  <c r="AK49" i="46"/>
  <c r="AL63" i="46"/>
  <c r="AL35" i="43"/>
  <c r="AL42" i="46"/>
  <c r="AL14" i="45"/>
  <c r="E18" i="45"/>
  <c r="AL12" i="43"/>
  <c r="AL31" i="43"/>
  <c r="AL38" i="47"/>
  <c r="E38" i="45"/>
  <c r="AK34" i="45"/>
  <c r="E47" i="43"/>
  <c r="AL62" i="46"/>
  <c r="E35" i="47"/>
  <c r="AL60" i="47"/>
  <c r="E46" i="43"/>
  <c r="AK36" i="47"/>
  <c r="E24" i="46"/>
  <c r="E29" i="43"/>
  <c r="AK37" i="47"/>
  <c r="AK62" i="45"/>
  <c r="AK39" i="43"/>
  <c r="E40" i="45"/>
  <c r="AK15" i="43"/>
  <c r="AL15" i="43"/>
  <c r="E52" i="47"/>
  <c r="AL39" i="43"/>
  <c r="E33" i="43"/>
  <c r="AL26" i="47"/>
  <c r="E27" i="46"/>
  <c r="AK36" i="46"/>
  <c r="AL15" i="45"/>
  <c r="E56" i="43"/>
  <c r="E36" i="46"/>
  <c r="E55" i="46"/>
  <c r="AL60" i="46"/>
  <c r="AL63" i="43"/>
  <c r="AK35" i="46"/>
  <c r="AK31" i="43"/>
  <c r="AK46" i="43"/>
  <c r="E30" i="47"/>
  <c r="AL36" i="46"/>
  <c r="E26" i="46"/>
  <c r="AK17" i="47"/>
  <c r="AK45" i="46"/>
  <c r="AK8" i="47"/>
  <c r="AK58" i="45"/>
  <c r="AK21" i="43"/>
  <c r="AK25" i="47"/>
  <c r="AK55" i="46"/>
  <c r="AL49" i="47"/>
  <c r="AL29" i="46"/>
  <c r="E33" i="45"/>
  <c r="AL64" i="47"/>
  <c r="AK49" i="43"/>
  <c r="E55" i="47"/>
  <c r="E20" i="46"/>
  <c r="AL14" i="46"/>
  <c r="E58" i="45"/>
  <c r="E41" i="47"/>
  <c r="AK57" i="43"/>
  <c r="E22" i="47"/>
  <c r="E49" i="46"/>
  <c r="E15" i="43"/>
  <c r="AK10" i="46"/>
  <c r="AK28" i="43"/>
  <c r="AL50" i="43"/>
  <c r="AL53" i="47"/>
  <c r="E31" i="46"/>
  <c r="AK38" i="46"/>
  <c r="AK32" i="47"/>
  <c r="AK63" i="47"/>
  <c r="AL31" i="47"/>
  <c r="AL12" i="46"/>
  <c r="E43" i="46"/>
  <c r="AK38" i="43"/>
  <c r="AK33" i="43"/>
  <c r="AK26" i="45"/>
  <c r="AL54" i="43"/>
  <c r="AK12" i="45"/>
  <c r="AL25" i="45"/>
  <c r="E45" i="46"/>
  <c r="AL65" i="47"/>
  <c r="AK32" i="45"/>
  <c r="AL63" i="47"/>
  <c r="AK59" i="43"/>
  <c r="AK45" i="47"/>
  <c r="AL7" i="46"/>
  <c r="E36" i="47"/>
  <c r="AL9" i="47"/>
  <c r="E57" i="45"/>
  <c r="AK62" i="46"/>
  <c r="AL7" i="43"/>
  <c r="AK51" i="45"/>
  <c r="AK23" i="47"/>
  <c r="AL52" i="43"/>
  <c r="AL17" i="47"/>
  <c r="AK51" i="46"/>
  <c r="AK40" i="43"/>
  <c r="AK34" i="47"/>
  <c r="AK26" i="43"/>
  <c r="AK57" i="45"/>
  <c r="AK45" i="43"/>
  <c r="E20" i="43"/>
  <c r="E62" i="43"/>
  <c r="E64" i="43"/>
  <c r="AL44" i="46"/>
  <c r="E19" i="46"/>
  <c r="AK14" i="46"/>
  <c r="E49" i="43"/>
  <c r="E41" i="43"/>
  <c r="E59" i="47"/>
  <c r="AL13" i="47"/>
  <c r="AL65" i="46"/>
  <c r="AL63" i="45"/>
  <c r="AL42" i="47"/>
  <c r="E33" i="46"/>
  <c r="E17" i="47"/>
  <c r="AK11" i="46"/>
  <c r="E48" i="45"/>
  <c r="E36" i="43"/>
  <c r="AK9" i="47"/>
  <c r="AL16" i="43"/>
  <c r="E11" i="43"/>
  <c r="E25" i="43"/>
  <c r="E57" i="43"/>
  <c r="AL27" i="45"/>
  <c r="E49" i="47"/>
  <c r="AL8" i="47"/>
  <c r="AK40" i="47"/>
  <c r="AK53" i="47"/>
  <c r="AL49" i="43"/>
  <c r="AL31" i="45"/>
  <c r="AL20" i="43"/>
  <c r="AL64" i="45"/>
  <c r="AL59" i="46"/>
  <c r="AL34" i="47"/>
  <c r="AL62" i="43"/>
  <c r="AL59" i="43"/>
  <c r="E54" i="43"/>
  <c r="AL54" i="45"/>
  <c r="AK52" i="43"/>
  <c r="E39" i="43"/>
  <c r="AK27" i="46"/>
  <c r="AL45" i="45"/>
  <c r="E34" i="46"/>
  <c r="E51" i="47"/>
  <c r="AK13" i="46"/>
  <c r="E31" i="45"/>
  <c r="AL21" i="43"/>
  <c r="AL19" i="43"/>
  <c r="AK57" i="47"/>
  <c r="AK44" i="46"/>
  <c r="E55" i="43"/>
  <c r="E32" i="45"/>
  <c r="AL14" i="43"/>
  <c r="AK27" i="47"/>
  <c r="AL64" i="43"/>
  <c r="AL46" i="45"/>
  <c r="AK19" i="43"/>
  <c r="AL50" i="47"/>
  <c r="AL44" i="45"/>
  <c r="E60" i="47"/>
  <c r="AK42" i="46"/>
  <c r="AL19" i="45"/>
  <c r="E32" i="46"/>
  <c r="AK34" i="46"/>
  <c r="AL59" i="45"/>
  <c r="AL33" i="43"/>
  <c r="AL43" i="45"/>
  <c r="E44" i="45"/>
  <c r="AL10" i="43"/>
  <c r="AK54" i="47"/>
  <c r="AK25" i="43"/>
  <c r="E63" i="43"/>
  <c r="AL41" i="47"/>
  <c r="AK65" i="47"/>
  <c r="AL37" i="43"/>
  <c r="AL32" i="47"/>
  <c r="AK46" i="45"/>
  <c r="E31" i="47"/>
  <c r="AL56" i="45"/>
  <c r="AL25" i="43"/>
  <c r="AK36" i="45"/>
  <c r="AL44" i="43"/>
  <c r="S8" i="49" l="1"/>
  <c r="O5" i="49"/>
  <c r="P9" i="49"/>
  <c r="P12" i="49"/>
  <c r="P14" i="49"/>
  <c r="S10" i="49"/>
  <c r="P8" i="49"/>
  <c r="S11" i="49"/>
  <c r="S9" i="49"/>
  <c r="S14" i="49"/>
  <c r="AG32" i="45"/>
  <c r="AH32" i="45"/>
  <c r="AM64" i="43"/>
  <c r="AG48" i="47"/>
  <c r="AH48" i="47"/>
  <c r="AG41" i="47"/>
  <c r="AH41" i="47"/>
  <c r="AH53" i="47"/>
  <c r="AG53" i="47"/>
  <c r="AM25" i="43"/>
  <c r="AM27" i="43"/>
  <c r="AG44" i="46"/>
  <c r="AH44" i="46"/>
  <c r="AM32" i="47"/>
  <c r="AM23" i="45"/>
  <c r="AM8" i="47"/>
  <c r="AM7" i="43"/>
  <c r="AM57" i="47"/>
  <c r="AH8" i="47"/>
  <c r="AG8" i="47"/>
  <c r="AH64" i="46"/>
  <c r="AG64" i="46"/>
  <c r="AH47" i="43"/>
  <c r="AG47" i="43"/>
  <c r="AH48" i="45"/>
  <c r="AG48" i="45"/>
  <c r="AM32" i="43"/>
  <c r="AG51" i="47"/>
  <c r="AH51" i="47"/>
  <c r="AM19" i="46"/>
  <c r="AH19" i="47"/>
  <c r="AG19" i="47"/>
  <c r="AG23" i="47"/>
  <c r="AH23" i="47"/>
  <c r="AM54" i="45"/>
  <c r="AM31" i="47"/>
  <c r="AM15" i="47"/>
  <c r="AH53" i="46"/>
  <c r="AG53" i="46"/>
  <c r="AM21" i="43"/>
  <c r="AG50" i="43"/>
  <c r="AH50" i="43"/>
  <c r="AH16" i="47"/>
  <c r="AG16" i="47"/>
  <c r="AM54" i="47"/>
  <c r="AG28" i="43"/>
  <c r="AH28" i="43"/>
  <c r="AM64" i="45"/>
  <c r="AH35" i="45"/>
  <c r="AG35" i="45"/>
  <c r="AH44" i="47"/>
  <c r="AG44" i="47"/>
  <c r="AM45" i="46"/>
  <c r="AG19" i="43"/>
  <c r="AH19" i="43"/>
  <c r="AG39" i="47"/>
  <c r="AH39" i="47"/>
  <c r="AG44" i="43"/>
  <c r="AH44" i="43"/>
  <c r="AM12" i="47"/>
  <c r="AH10" i="46"/>
  <c r="AG10" i="46"/>
  <c r="AH38" i="47"/>
  <c r="AG38" i="47"/>
  <c r="AH22" i="45"/>
  <c r="AG22" i="45"/>
  <c r="AG49" i="43"/>
  <c r="AH49" i="43"/>
  <c r="AG41" i="46"/>
  <c r="AH41" i="46"/>
  <c r="AM43" i="47"/>
  <c r="AM36" i="43"/>
  <c r="AM29" i="46"/>
  <c r="AG52" i="45"/>
  <c r="AH52" i="45"/>
  <c r="AM28" i="43"/>
  <c r="AH10" i="43"/>
  <c r="AG10" i="43"/>
  <c r="AM64" i="46"/>
  <c r="AH13" i="45"/>
  <c r="AG13" i="45"/>
  <c r="AH58" i="46"/>
  <c r="AG58" i="46"/>
  <c r="AG21" i="45"/>
  <c r="AH21" i="45"/>
  <c r="AM41" i="46"/>
  <c r="AM17" i="47"/>
  <c r="AM36" i="45"/>
  <c r="AG21" i="43"/>
  <c r="AH21" i="43"/>
  <c r="AG27" i="45"/>
  <c r="AH27" i="45"/>
  <c r="AM63" i="47"/>
  <c r="AG22" i="43"/>
  <c r="AH22" i="43"/>
  <c r="AM47" i="46"/>
  <c r="AG31" i="43"/>
  <c r="AH31" i="43"/>
  <c r="AM47" i="47"/>
  <c r="AG54" i="46"/>
  <c r="AH54" i="46"/>
  <c r="AG28" i="47"/>
  <c r="AH28" i="47"/>
  <c r="AM27" i="45"/>
  <c r="AG25" i="47"/>
  <c r="AH25" i="47"/>
  <c r="AM44" i="47"/>
  <c r="AG56" i="45"/>
  <c r="AH56" i="45"/>
  <c r="AM10" i="46"/>
  <c r="AG27" i="43"/>
  <c r="AH27" i="43"/>
  <c r="AM20" i="43"/>
  <c r="AH9" i="45"/>
  <c r="AG9" i="45"/>
  <c r="AH52" i="47"/>
  <c r="AG52" i="47"/>
  <c r="AM25" i="47"/>
  <c r="AM41" i="47"/>
  <c r="AM7" i="47"/>
  <c r="AM46" i="45"/>
  <c r="AG12" i="43"/>
  <c r="AH12" i="43"/>
  <c r="AM10" i="43"/>
  <c r="AM12" i="46"/>
  <c r="AM65" i="47"/>
  <c r="AG11" i="46"/>
  <c r="AH11" i="46"/>
  <c r="AH34" i="46"/>
  <c r="AG34" i="46"/>
  <c r="AH54" i="47"/>
  <c r="AG54" i="47"/>
  <c r="AM43" i="46"/>
  <c r="AG45" i="46"/>
  <c r="AH45" i="46"/>
  <c r="AG38" i="43"/>
  <c r="AH38" i="43"/>
  <c r="AG15" i="46"/>
  <c r="AH15" i="46"/>
  <c r="AG43" i="45"/>
  <c r="AH43" i="45"/>
  <c r="AM55" i="47"/>
  <c r="AM45" i="43"/>
  <c r="AH7" i="46"/>
  <c r="AG7" i="46"/>
  <c r="AH42" i="43"/>
  <c r="AG42" i="43"/>
  <c r="AG36" i="45"/>
  <c r="AH36" i="45"/>
  <c r="AG36" i="46"/>
  <c r="AH36" i="46"/>
  <c r="AM13" i="46"/>
  <c r="AM13" i="47"/>
  <c r="AM14" i="46"/>
  <c r="AM44" i="45"/>
  <c r="AM66" i="47"/>
  <c r="AM50" i="47"/>
  <c r="AH31" i="45"/>
  <c r="AG31" i="45"/>
  <c r="AM48" i="45"/>
  <c r="AG49" i="45"/>
  <c r="AH49" i="45"/>
  <c r="AH43" i="47"/>
  <c r="AG43" i="47"/>
  <c r="AM21" i="46"/>
  <c r="AM9" i="46"/>
  <c r="AM51" i="43"/>
  <c r="AH33" i="43"/>
  <c r="AG33" i="43"/>
  <c r="AH8" i="43"/>
  <c r="AG8" i="43"/>
  <c r="AM57" i="45"/>
  <c r="AM30" i="43"/>
  <c r="AM39" i="46"/>
  <c r="AH13" i="46"/>
  <c r="AG13" i="46"/>
  <c r="AM14" i="45"/>
  <c r="AG46" i="43"/>
  <c r="AH46" i="43"/>
  <c r="AG32" i="47"/>
  <c r="AH32" i="47"/>
  <c r="AG14" i="45"/>
  <c r="AH14" i="45"/>
  <c r="AM56" i="46"/>
  <c r="AG35" i="46"/>
  <c r="AH35" i="46"/>
  <c r="AG32" i="43"/>
  <c r="AH32" i="43"/>
  <c r="AH51" i="43"/>
  <c r="AG51" i="43"/>
  <c r="AM14" i="43"/>
  <c r="AM52" i="47"/>
  <c r="AG33" i="46"/>
  <c r="AH33" i="46"/>
  <c r="AH53" i="43"/>
  <c r="AG53" i="43"/>
  <c r="AG59" i="45"/>
  <c r="AH59" i="45"/>
  <c r="AH57" i="43"/>
  <c r="AG57" i="43"/>
  <c r="AG49" i="46"/>
  <c r="AH49" i="46"/>
  <c r="AM26" i="43"/>
  <c r="AM38" i="45"/>
  <c r="AM20" i="47"/>
  <c r="AM46" i="43"/>
  <c r="AH25" i="43"/>
  <c r="AG25" i="43"/>
  <c r="AH16" i="43"/>
  <c r="AG16" i="43"/>
  <c r="AM63" i="45"/>
  <c r="AM26" i="45"/>
  <c r="AG8" i="45"/>
  <c r="AH8" i="45"/>
  <c r="AM58" i="46"/>
  <c r="AH42" i="46"/>
  <c r="AG42" i="46"/>
  <c r="AG17" i="46"/>
  <c r="AH17" i="46"/>
  <c r="AM13" i="43"/>
  <c r="AM30" i="45"/>
  <c r="AM47" i="43"/>
  <c r="AM59" i="47"/>
  <c r="AM18" i="46"/>
  <c r="AG41" i="43"/>
  <c r="AH41" i="43"/>
  <c r="AM38" i="46"/>
  <c r="AM57" i="43"/>
  <c r="AG53" i="45"/>
  <c r="AH53" i="45"/>
  <c r="AM34" i="46"/>
  <c r="AG47" i="46"/>
  <c r="AH47" i="46"/>
  <c r="AH40" i="43"/>
  <c r="AG40" i="43"/>
  <c r="AM34" i="47"/>
  <c r="AM37" i="45"/>
  <c r="AM31" i="45"/>
  <c r="AM64" i="47"/>
  <c r="AM31" i="43"/>
  <c r="AG15" i="43"/>
  <c r="AH15" i="43"/>
  <c r="AH45" i="45"/>
  <c r="AG45" i="45"/>
  <c r="AM9" i="47"/>
  <c r="AM58" i="45"/>
  <c r="AG26" i="46"/>
  <c r="AH26" i="46"/>
  <c r="AG26" i="43"/>
  <c r="AH26" i="43"/>
  <c r="AG35" i="43"/>
  <c r="AH35" i="43"/>
  <c r="AH20" i="47"/>
  <c r="AG20" i="47"/>
  <c r="AH9" i="46"/>
  <c r="AG9" i="46"/>
  <c r="AG62" i="46"/>
  <c r="AH62" i="46"/>
  <c r="AM33" i="43"/>
  <c r="AG40" i="45"/>
  <c r="AH40" i="45"/>
  <c r="AH59" i="47"/>
  <c r="AG59" i="47"/>
  <c r="AM37" i="46"/>
  <c r="AM50" i="43"/>
  <c r="AM53" i="47"/>
  <c r="AH40" i="47"/>
  <c r="AG40" i="47"/>
  <c r="AG36" i="43"/>
  <c r="AH36" i="43"/>
  <c r="AM40" i="43"/>
  <c r="AM38" i="47"/>
  <c r="AH39" i="43"/>
  <c r="AG39" i="43"/>
  <c r="AG38" i="46"/>
  <c r="AH38" i="46"/>
  <c r="AM35" i="46"/>
  <c r="AM15" i="43"/>
  <c r="AM27" i="46"/>
  <c r="AM37" i="43"/>
  <c r="AM30" i="47"/>
  <c r="AG33" i="45"/>
  <c r="AH33" i="45"/>
  <c r="AM40" i="45"/>
  <c r="AG37" i="43"/>
  <c r="AH37" i="43"/>
  <c r="AG63" i="46"/>
  <c r="AH63" i="46"/>
  <c r="AM28" i="47"/>
  <c r="AM60" i="47"/>
  <c r="AM56" i="43"/>
  <c r="AM21" i="47"/>
  <c r="AM54" i="43"/>
  <c r="AM49" i="45"/>
  <c r="AM65" i="46"/>
  <c r="AM35" i="47"/>
  <c r="AM34" i="43"/>
  <c r="AH19" i="45"/>
  <c r="AG19" i="45"/>
  <c r="AM63" i="43"/>
  <c r="AM22" i="47"/>
  <c r="AM51" i="46"/>
  <c r="AM45" i="47"/>
  <c r="AM12" i="43"/>
  <c r="AM56" i="45"/>
  <c r="AG63" i="43"/>
  <c r="AH63" i="43"/>
  <c r="AM58" i="43"/>
  <c r="AH8" i="46"/>
  <c r="AG8" i="46"/>
  <c r="AM19" i="45"/>
  <c r="AM52" i="46"/>
  <c r="AM60" i="46"/>
  <c r="AM49" i="46"/>
  <c r="AG29" i="45"/>
  <c r="AH29" i="45"/>
  <c r="U9" i="43"/>
  <c r="V9" i="43" s="1"/>
  <c r="R8" i="43"/>
  <c r="U11" i="43"/>
  <c r="V11" i="43" s="1"/>
  <c r="U10" i="43"/>
  <c r="O13" i="43"/>
  <c r="R10" i="43"/>
  <c r="U12" i="43"/>
  <c r="O11" i="43"/>
  <c r="O16" i="43" a="1"/>
  <c r="O16" i="43" s="1"/>
  <c r="O12" i="43"/>
  <c r="R9" i="43"/>
  <c r="O10" i="43"/>
  <c r="U8" i="43"/>
  <c r="V8" i="43" s="1"/>
  <c r="R12" i="43"/>
  <c r="O8" i="43"/>
  <c r="R11" i="43"/>
  <c r="R13" i="43"/>
  <c r="S13" i="43" s="1"/>
  <c r="U13" i="43"/>
  <c r="O9" i="43"/>
  <c r="U16" i="43" a="1"/>
  <c r="U16" i="43" s="1"/>
  <c r="R16" i="43" a="1"/>
  <c r="R16" i="43" s="1"/>
  <c r="AM35" i="45"/>
  <c r="AH56" i="46"/>
  <c r="AG56" i="46"/>
  <c r="AG27" i="46"/>
  <c r="AH27" i="46"/>
  <c r="AH17" i="43"/>
  <c r="AG17" i="43"/>
  <c r="AM43" i="43"/>
  <c r="AG45" i="43"/>
  <c r="AH45" i="43"/>
  <c r="AH14" i="46"/>
  <c r="AG14" i="46"/>
  <c r="AG52" i="46"/>
  <c r="AH52" i="46"/>
  <c r="AM42" i="46"/>
  <c r="AM8" i="45"/>
  <c r="AG34" i="43"/>
  <c r="AH34" i="43"/>
  <c r="AG17" i="47"/>
  <c r="AH17" i="47"/>
  <c r="AH7" i="47"/>
  <c r="AG7" i="47"/>
  <c r="AG55" i="43"/>
  <c r="AH55" i="43"/>
  <c r="AG24" i="47"/>
  <c r="AH24" i="47"/>
  <c r="AG60" i="46"/>
  <c r="AH60" i="46"/>
  <c r="AM39" i="43"/>
  <c r="AM52" i="43"/>
  <c r="AM11" i="46"/>
  <c r="AM53" i="43"/>
  <c r="AG18" i="47"/>
  <c r="AH18" i="47"/>
  <c r="AH55" i="47"/>
  <c r="AG55" i="47"/>
  <c r="AM18" i="47"/>
  <c r="AG58" i="45"/>
  <c r="AH58" i="45"/>
  <c r="AM9" i="43"/>
  <c r="AM46" i="46"/>
  <c r="AG13" i="43"/>
  <c r="AH13" i="43"/>
  <c r="AM49" i="47"/>
  <c r="AM11" i="43"/>
  <c r="AM24" i="43"/>
  <c r="AM26" i="47"/>
  <c r="AM44" i="46"/>
  <c r="AM35" i="43"/>
  <c r="AM52" i="45"/>
  <c r="AG52" i="43"/>
  <c r="AH52" i="43"/>
  <c r="AM18" i="43"/>
  <c r="AM62" i="45"/>
  <c r="AG54" i="45"/>
  <c r="AH54" i="45"/>
  <c r="AH18" i="46"/>
  <c r="AG18" i="46"/>
  <c r="AM59" i="43"/>
  <c r="AM25" i="45"/>
  <c r="AG21" i="46"/>
  <c r="AH21" i="46"/>
  <c r="AH39" i="46"/>
  <c r="AG39" i="46"/>
  <c r="AM14" i="47"/>
  <c r="AG27" i="47"/>
  <c r="AH27" i="47"/>
  <c r="AH12" i="45"/>
  <c r="AG12" i="45"/>
  <c r="AH11" i="43"/>
  <c r="AG11" i="43"/>
  <c r="AG57" i="47"/>
  <c r="AH57" i="47"/>
  <c r="AG43" i="43"/>
  <c r="AH43" i="43"/>
  <c r="AG57" i="45"/>
  <c r="AH57" i="45"/>
  <c r="AM33" i="45"/>
  <c r="AH44" i="45"/>
  <c r="AG44" i="45"/>
  <c r="AH23" i="43"/>
  <c r="AG23" i="43"/>
  <c r="AM23" i="47"/>
  <c r="AH61" i="47"/>
  <c r="AG61" i="47"/>
  <c r="AM40" i="47"/>
  <c r="AM37" i="47"/>
  <c r="AH63" i="47"/>
  <c r="AG63" i="47"/>
  <c r="AM29" i="43"/>
  <c r="AM17" i="43"/>
  <c r="AH55" i="46"/>
  <c r="AG55" i="46"/>
  <c r="AM59" i="45"/>
  <c r="AG34" i="45"/>
  <c r="AH34" i="45"/>
  <c r="R9" i="47"/>
  <c r="U12" i="47"/>
  <c r="O11" i="47"/>
  <c r="U9" i="47"/>
  <c r="V9" i="47" s="1"/>
  <c r="O8" i="47"/>
  <c r="R8" i="47"/>
  <c r="O10" i="47"/>
  <c r="R10" i="47"/>
  <c r="U8" i="47"/>
  <c r="V8" i="47" s="1"/>
  <c r="R13" i="47"/>
  <c r="S13" i="47" s="1"/>
  <c r="O13" i="47"/>
  <c r="U10" i="47"/>
  <c r="U11" i="47"/>
  <c r="V11" i="47" s="1"/>
  <c r="R11" i="47"/>
  <c r="U13" i="47"/>
  <c r="R16" i="47" a="1"/>
  <c r="R16" i="47" s="1"/>
  <c r="O12" i="47"/>
  <c r="O9" i="47"/>
  <c r="U16" i="47" a="1"/>
  <c r="U16" i="47" s="1"/>
  <c r="R12" i="47"/>
  <c r="AA12" i="47" s="1"/>
  <c r="O16" i="47" a="1"/>
  <c r="O16" i="47" s="1"/>
  <c r="AM24" i="47"/>
  <c r="AM65" i="45"/>
  <c r="AM29" i="47"/>
  <c r="AG30" i="47"/>
  <c r="AH30" i="47"/>
  <c r="AH18" i="43"/>
  <c r="AG18" i="43"/>
  <c r="AM49" i="43"/>
  <c r="AM24" i="46"/>
  <c r="AH50" i="47"/>
  <c r="AG50" i="47"/>
  <c r="AM22" i="45"/>
  <c r="AM51" i="45"/>
  <c r="AG62" i="45"/>
  <c r="AH62" i="45"/>
  <c r="AM21" i="45"/>
  <c r="AG59" i="43"/>
  <c r="AH59" i="43"/>
  <c r="AG42" i="47"/>
  <c r="AH42" i="47"/>
  <c r="AM32" i="45"/>
  <c r="AM38" i="43"/>
  <c r="AH12" i="47"/>
  <c r="AG12" i="47"/>
  <c r="AM8" i="46"/>
  <c r="AH37" i="46"/>
  <c r="AG37" i="46"/>
  <c r="AG30" i="43"/>
  <c r="AH30" i="43"/>
  <c r="AM56" i="47"/>
  <c r="AM48" i="47"/>
  <c r="AM7" i="46"/>
  <c r="AM9" i="45"/>
  <c r="AM18" i="45"/>
  <c r="AG30" i="45"/>
  <c r="AH30" i="45"/>
  <c r="AH26" i="45"/>
  <c r="AG26" i="45"/>
  <c r="AM22" i="43"/>
  <c r="AG64" i="47"/>
  <c r="AH64" i="47"/>
  <c r="AM19" i="43"/>
  <c r="AH30" i="46"/>
  <c r="AG30" i="46"/>
  <c r="AG36" i="47"/>
  <c r="AH36" i="47"/>
  <c r="AG7" i="43"/>
  <c r="AH7" i="43"/>
  <c r="AH35" i="47"/>
  <c r="AG35" i="47"/>
  <c r="AH43" i="46"/>
  <c r="AG43" i="46"/>
  <c r="AM53" i="46"/>
  <c r="AG15" i="45"/>
  <c r="AH15" i="45"/>
  <c r="AH62" i="43"/>
  <c r="AG62" i="43"/>
  <c r="AH63" i="45"/>
  <c r="AG63" i="45"/>
  <c r="AM15" i="46"/>
  <c r="AH65" i="47"/>
  <c r="AG65" i="47"/>
  <c r="AM30" i="46"/>
  <c r="AG56" i="47"/>
  <c r="AH56" i="47"/>
  <c r="AH46" i="46"/>
  <c r="AG46" i="46"/>
  <c r="AM26" i="46"/>
  <c r="AM53" i="45"/>
  <c r="AG38" i="45"/>
  <c r="AH38" i="45"/>
  <c r="AM33" i="47"/>
  <c r="AG47" i="47"/>
  <c r="AH47" i="47"/>
  <c r="AH37" i="45"/>
  <c r="AG37" i="45"/>
  <c r="AG51" i="45"/>
  <c r="AH51" i="45"/>
  <c r="AG9" i="43"/>
  <c r="AH9" i="43"/>
  <c r="AG46" i="45"/>
  <c r="AH46" i="45"/>
  <c r="AM33" i="46"/>
  <c r="AM62" i="46"/>
  <c r="AG22" i="47"/>
  <c r="AH22" i="47"/>
  <c r="AM34" i="45"/>
  <c r="AH18" i="45"/>
  <c r="AG18" i="45"/>
  <c r="AM36" i="46"/>
  <c r="AM36" i="47"/>
  <c r="AG34" i="47"/>
  <c r="AH34" i="47"/>
  <c r="AM48" i="43"/>
  <c r="AH29" i="43"/>
  <c r="AG29" i="43"/>
  <c r="AG33" i="47"/>
  <c r="AH33" i="47"/>
  <c r="AM39" i="47"/>
  <c r="AH17" i="45"/>
  <c r="AG17" i="45"/>
  <c r="AM22" i="46"/>
  <c r="AM61" i="47"/>
  <c r="AM17" i="45"/>
  <c r="AG58" i="43"/>
  <c r="AH58" i="43"/>
  <c r="AM13" i="45"/>
  <c r="AM19" i="47"/>
  <c r="AH29" i="46"/>
  <c r="AG29" i="46"/>
  <c r="AM8" i="43"/>
  <c r="AG29" i="47"/>
  <c r="AH29" i="47"/>
  <c r="AM15" i="45"/>
  <c r="AM51" i="47"/>
  <c r="AH59" i="46"/>
  <c r="AG59" i="46"/>
  <c r="AG13" i="47"/>
  <c r="AH13" i="47"/>
  <c r="AH25" i="45"/>
  <c r="AG25" i="45"/>
  <c r="AM44" i="43"/>
  <c r="AM62" i="43"/>
  <c r="AG19" i="46"/>
  <c r="AH19" i="46"/>
  <c r="AM16" i="43"/>
  <c r="AM17" i="46"/>
  <c r="AM41" i="43"/>
  <c r="O11" i="45"/>
  <c r="U11" i="45"/>
  <c r="V11" i="45" s="1"/>
  <c r="U13" i="45"/>
  <c r="R8" i="45"/>
  <c r="U8" i="45"/>
  <c r="V8" i="45" s="1"/>
  <c r="R10" i="45"/>
  <c r="U16" i="45" a="1"/>
  <c r="U16" i="45" s="1"/>
  <c r="R9" i="45"/>
  <c r="O9" i="45"/>
  <c r="O8" i="45"/>
  <c r="O12" i="45"/>
  <c r="R11" i="45"/>
  <c r="O16" i="45" a="1"/>
  <c r="O16" i="45" s="1"/>
  <c r="U10" i="45"/>
  <c r="U12" i="45"/>
  <c r="O10" i="45"/>
  <c r="U9" i="45"/>
  <c r="V9" i="45" s="1"/>
  <c r="O13" i="45"/>
  <c r="R12" i="45"/>
  <c r="R13" i="45"/>
  <c r="S13" i="45" s="1"/>
  <c r="R16" i="45" a="1"/>
  <c r="R16" i="45" s="1"/>
  <c r="AM54" i="46"/>
  <c r="AH22" i="46"/>
  <c r="AG22" i="46"/>
  <c r="AM42" i="43"/>
  <c r="AG12" i="46"/>
  <c r="AH12" i="46"/>
  <c r="AG49" i="47"/>
  <c r="AH49" i="47"/>
  <c r="AM63" i="46"/>
  <c r="AM27" i="47"/>
  <c r="AH21" i="47"/>
  <c r="AG21" i="47"/>
  <c r="AH24" i="46"/>
  <c r="AG24" i="46"/>
  <c r="AH9" i="47"/>
  <c r="AG9" i="47"/>
  <c r="AH15" i="47"/>
  <c r="AG15" i="47"/>
  <c r="AM16" i="47"/>
  <c r="AM43" i="45"/>
  <c r="AH26" i="47"/>
  <c r="AG26" i="47"/>
  <c r="AG60" i="47"/>
  <c r="AH60" i="47"/>
  <c r="AG64" i="45"/>
  <c r="AH64" i="45"/>
  <c r="AM42" i="47"/>
  <c r="AM12" i="45"/>
  <c r="AH56" i="43"/>
  <c r="AG56" i="43"/>
  <c r="AG14" i="47"/>
  <c r="AH14" i="47"/>
  <c r="AH37" i="47"/>
  <c r="AG37" i="47"/>
  <c r="AH23" i="45"/>
  <c r="AG23" i="45"/>
  <c r="AH48" i="43"/>
  <c r="AG48" i="43"/>
  <c r="AH51" i="46"/>
  <c r="AG51" i="46"/>
  <c r="AM59" i="46"/>
  <c r="U12" i="46"/>
  <c r="R13" i="46"/>
  <c r="S13" i="46" s="1"/>
  <c r="O16" i="46" a="1"/>
  <c r="O16" i="46" s="1"/>
  <c r="R9" i="46"/>
  <c r="U8" i="46"/>
  <c r="V8" i="46" s="1"/>
  <c r="O12" i="46"/>
  <c r="O11" i="46"/>
  <c r="O8" i="46"/>
  <c r="U11" i="46"/>
  <c r="V11" i="46" s="1"/>
  <c r="R8" i="46"/>
  <c r="R16" i="46" a="1"/>
  <c r="R16" i="46" s="1"/>
  <c r="R12" i="46"/>
  <c r="U13" i="46"/>
  <c r="V13" i="46" s="1"/>
  <c r="U16" i="46" a="1"/>
  <c r="U16" i="46" s="1"/>
  <c r="U10" i="46"/>
  <c r="O9" i="46"/>
  <c r="O13" i="46"/>
  <c r="R10" i="46"/>
  <c r="O10" i="46"/>
  <c r="U9" i="46"/>
  <c r="V9" i="46" s="1"/>
  <c r="R11" i="46"/>
  <c r="AM23" i="43"/>
  <c r="AG31" i="47"/>
  <c r="AH31" i="47"/>
  <c r="AM55" i="46"/>
  <c r="AM29" i="45"/>
  <c r="AH14" i="43"/>
  <c r="AG14" i="43"/>
  <c r="AM45" i="45"/>
  <c r="AM55" i="43"/>
  <c r="AH20" i="43"/>
  <c r="AG20" i="43"/>
  <c r="AG24" i="43"/>
  <c r="AH24" i="43"/>
  <c r="AH54" i="43"/>
  <c r="AG54" i="43"/>
  <c r="AM41" i="45"/>
  <c r="AG41" i="45"/>
  <c r="AH41" i="45"/>
  <c r="AH45" i="47"/>
  <c r="AG45" i="47"/>
  <c r="AA12" i="43"/>
  <c r="AA14" i="49"/>
  <c r="V10" i="49"/>
  <c r="V14" i="49"/>
  <c r="U5" i="49"/>
  <c r="R5" i="49"/>
  <c r="AA8" i="47"/>
  <c r="AA9" i="45"/>
  <c r="P13" i="49"/>
  <c r="P10" i="49"/>
  <c r="AA11" i="47"/>
  <c r="O14" i="43"/>
  <c r="P13" i="43" s="1"/>
  <c r="AA11" i="43"/>
  <c r="AA9" i="43"/>
  <c r="BG34" i="56"/>
  <c r="BF34" i="56"/>
  <c r="BI34" i="56"/>
  <c r="BH34" i="56"/>
  <c r="BC36" i="56"/>
  <c r="BD35" i="56"/>
  <c r="BG35" i="55"/>
  <c r="BH35" i="55"/>
  <c r="BI35" i="55"/>
  <c r="BF35" i="55"/>
  <c r="BC37" i="55"/>
  <c r="BD36" i="55"/>
  <c r="BF33" i="54"/>
  <c r="BG33" i="54"/>
  <c r="BI33" i="54"/>
  <c r="BH33" i="54"/>
  <c r="BC35" i="54"/>
  <c r="BD34" i="54"/>
  <c r="BG26" i="52"/>
  <c r="BH26" i="52"/>
  <c r="BF26" i="52"/>
  <c r="BI26" i="52"/>
  <c r="BC28" i="52"/>
  <c r="BD27" i="52"/>
  <c r="BG27" i="51"/>
  <c r="BI27" i="51"/>
  <c r="BH27" i="51"/>
  <c r="BF27" i="51"/>
  <c r="BC29" i="51"/>
  <c r="BD28" i="51"/>
  <c r="BH24" i="50"/>
  <c r="BG24" i="50"/>
  <c r="BI24" i="50"/>
  <c r="BF24" i="50"/>
  <c r="BD25" i="50"/>
  <c r="BC26" i="50"/>
  <c r="BC29" i="49"/>
  <c r="BD28" i="49"/>
  <c r="BF27" i="49"/>
  <c r="BI27" i="49"/>
  <c r="BH27" i="49"/>
  <c r="BG27" i="49"/>
  <c r="BD23" i="43"/>
  <c r="BC24" i="43"/>
  <c r="BI22" i="43"/>
  <c r="BF22" i="43"/>
  <c r="BG22" i="43"/>
  <c r="BH22" i="43"/>
  <c r="BD23" i="40"/>
  <c r="BC24" i="40"/>
  <c r="BI22" i="40"/>
  <c r="BF22" i="40"/>
  <c r="BH22" i="40"/>
  <c r="BG22" i="40"/>
  <c r="BD22" i="34"/>
  <c r="BC23" i="34"/>
  <c r="BI21" i="34"/>
  <c r="BH21" i="34"/>
  <c r="BF21" i="34"/>
  <c r="BG21" i="34"/>
  <c r="BD23" i="45"/>
  <c r="BC24" i="45"/>
  <c r="BI22" i="45"/>
  <c r="BF22" i="45"/>
  <c r="BH22" i="45"/>
  <c r="BG22" i="45"/>
  <c r="BD23" i="46"/>
  <c r="BC24" i="46"/>
  <c r="BI22" i="46"/>
  <c r="BF22" i="46"/>
  <c r="BG22" i="46"/>
  <c r="BH22" i="46"/>
  <c r="BG21" i="47"/>
  <c r="BH21" i="47"/>
  <c r="BF21" i="47"/>
  <c r="BI21" i="47"/>
  <c r="BC23" i="47"/>
  <c r="BD23" i="47" s="1"/>
  <c r="AA8" i="45" l="1"/>
  <c r="AA10" i="46"/>
  <c r="AA10" i="43"/>
  <c r="U14" i="47"/>
  <c r="V10" i="47" s="1"/>
  <c r="AA8" i="43"/>
  <c r="AA13" i="43"/>
  <c r="AA9" i="47"/>
  <c r="AA12" i="45"/>
  <c r="AA12" i="46"/>
  <c r="AA13" i="45"/>
  <c r="R14" i="45"/>
  <c r="S10" i="45" s="1"/>
  <c r="R14" i="46"/>
  <c r="S12" i="46" s="1"/>
  <c r="AA9" i="46"/>
  <c r="AA13" i="47"/>
  <c r="O14" i="47"/>
  <c r="P13" i="47" s="1"/>
  <c r="R14" i="43"/>
  <c r="R5" i="43" s="1"/>
  <c r="U14" i="43"/>
  <c r="V12" i="43" s="1"/>
  <c r="AA11" i="46"/>
  <c r="AA11" i="45"/>
  <c r="R14" i="47"/>
  <c r="R5" i="47" s="1"/>
  <c r="O14" i="46"/>
  <c r="P8" i="46" s="1"/>
  <c r="AA10" i="45"/>
  <c r="U14" i="46"/>
  <c r="V12" i="46" s="1"/>
  <c r="AA8" i="46"/>
  <c r="AA10" i="47"/>
  <c r="U14" i="45"/>
  <c r="V10" i="45" s="1"/>
  <c r="O14" i="45"/>
  <c r="O5" i="45" s="1"/>
  <c r="AA13" i="46"/>
  <c r="P12" i="43"/>
  <c r="O5" i="43"/>
  <c r="S10" i="43"/>
  <c r="P10" i="43"/>
  <c r="P9" i="43"/>
  <c r="V10" i="43"/>
  <c r="S8" i="45"/>
  <c r="S9" i="45"/>
  <c r="V12" i="45"/>
  <c r="P11" i="47"/>
  <c r="P11" i="43"/>
  <c r="P8" i="43"/>
  <c r="R5" i="46"/>
  <c r="P14" i="43"/>
  <c r="V14" i="47"/>
  <c r="U5" i="47"/>
  <c r="V14" i="45"/>
  <c r="BH35" i="56"/>
  <c r="BG35" i="56"/>
  <c r="BF35" i="56"/>
  <c r="BI35" i="56"/>
  <c r="BD36" i="56"/>
  <c r="BC37" i="56"/>
  <c r="BH36" i="55"/>
  <c r="BF36" i="55"/>
  <c r="BI36" i="55"/>
  <c r="BG36" i="55"/>
  <c r="BC38" i="55"/>
  <c r="BD37" i="55"/>
  <c r="BG34" i="54"/>
  <c r="BI34" i="54"/>
  <c r="BF34" i="54"/>
  <c r="BH34" i="54"/>
  <c r="BD35" i="54"/>
  <c r="BC36" i="54"/>
  <c r="BH27" i="52"/>
  <c r="BI27" i="52"/>
  <c r="BG27" i="52"/>
  <c r="BF27" i="52"/>
  <c r="BD28" i="52"/>
  <c r="BC29" i="52"/>
  <c r="BH28" i="51"/>
  <c r="BF28" i="51"/>
  <c r="BI28" i="51"/>
  <c r="BG28" i="51"/>
  <c r="BC30" i="51"/>
  <c r="BD29" i="51"/>
  <c r="BD26" i="50"/>
  <c r="BC27" i="50"/>
  <c r="BI25" i="50"/>
  <c r="BG25" i="50"/>
  <c r="BH25" i="50"/>
  <c r="BF25" i="50"/>
  <c r="BG28" i="49"/>
  <c r="BF28" i="49"/>
  <c r="BH28" i="49"/>
  <c r="BI28" i="49"/>
  <c r="BC30" i="49"/>
  <c r="BD29" i="49"/>
  <c r="BD24" i="43"/>
  <c r="BC25" i="43"/>
  <c r="BG23" i="43"/>
  <c r="BF23" i="43"/>
  <c r="BH23" i="43"/>
  <c r="BI23" i="43"/>
  <c r="BD24" i="40"/>
  <c r="BC25" i="40"/>
  <c r="BG23" i="40"/>
  <c r="BF23" i="40"/>
  <c r="BI23" i="40"/>
  <c r="BH23" i="40"/>
  <c r="BD23" i="34"/>
  <c r="BC24" i="34"/>
  <c r="BG22" i="34"/>
  <c r="BI22" i="34"/>
  <c r="BF22" i="34"/>
  <c r="BH22" i="34"/>
  <c r="BD24" i="45"/>
  <c r="BC25" i="45"/>
  <c r="BG23" i="45"/>
  <c r="BF23" i="45"/>
  <c r="BI23" i="45"/>
  <c r="BH23" i="45"/>
  <c r="BC25" i="46"/>
  <c r="BD24" i="46"/>
  <c r="BG23" i="46"/>
  <c r="BF23" i="46"/>
  <c r="BH23" i="46"/>
  <c r="BI23" i="46"/>
  <c r="BC24" i="47"/>
  <c r="BD24" i="47" s="1"/>
  <c r="BH22" i="47"/>
  <c r="BI22" i="47"/>
  <c r="BG22" i="47"/>
  <c r="BF22" i="47"/>
  <c r="V14" i="46" l="1"/>
  <c r="S9" i="46"/>
  <c r="S12" i="43"/>
  <c r="S8" i="46"/>
  <c r="S14" i="46"/>
  <c r="P13" i="46"/>
  <c r="S11" i="46"/>
  <c r="S8" i="43"/>
  <c r="AA14" i="47"/>
  <c r="V13" i="45"/>
  <c r="U5" i="45"/>
  <c r="AA14" i="43"/>
  <c r="S14" i="43"/>
  <c r="V13" i="47"/>
  <c r="P10" i="46"/>
  <c r="V14" i="43"/>
  <c r="P9" i="46"/>
  <c r="U5" i="43"/>
  <c r="AA14" i="46"/>
  <c r="V12" i="47"/>
  <c r="P11" i="46"/>
  <c r="V13" i="43"/>
  <c r="P14" i="46"/>
  <c r="S9" i="43"/>
  <c r="S10" i="46"/>
  <c r="O5" i="46"/>
  <c r="S11" i="43"/>
  <c r="P12" i="46"/>
  <c r="S8" i="47"/>
  <c r="AA14" i="45"/>
  <c r="P9" i="45"/>
  <c r="U5" i="46"/>
  <c r="O5" i="47"/>
  <c r="P14" i="47"/>
  <c r="S11" i="45"/>
  <c r="S14" i="45"/>
  <c r="P12" i="45"/>
  <c r="P12" i="47"/>
  <c r="P10" i="47"/>
  <c r="P13" i="45"/>
  <c r="R5" i="45"/>
  <c r="S12" i="45"/>
  <c r="V10" i="46"/>
  <c r="P8" i="47"/>
  <c r="P9" i="47"/>
  <c r="S10" i="47"/>
  <c r="S9" i="47"/>
  <c r="S11" i="47"/>
  <c r="S12" i="47"/>
  <c r="S14" i="47"/>
  <c r="P8" i="45"/>
  <c r="P10" i="45"/>
  <c r="P11" i="45"/>
  <c r="P14" i="45"/>
  <c r="BC38" i="56"/>
  <c r="BD37" i="56"/>
  <c r="BI36" i="56"/>
  <c r="BF36" i="56"/>
  <c r="BH36" i="56"/>
  <c r="BG36" i="56"/>
  <c r="BG37" i="55"/>
  <c r="BI37" i="55"/>
  <c r="BH37" i="55"/>
  <c r="BF37" i="55"/>
  <c r="BC39" i="55"/>
  <c r="BD38" i="55"/>
  <c r="BC37" i="54"/>
  <c r="BD36" i="54"/>
  <c r="BH35" i="54"/>
  <c r="BG35" i="54"/>
  <c r="BF35" i="54"/>
  <c r="BI35" i="54"/>
  <c r="BC30" i="52"/>
  <c r="BD29" i="52"/>
  <c r="BI28" i="52"/>
  <c r="BF28" i="52"/>
  <c r="BH28" i="52"/>
  <c r="BG28" i="52"/>
  <c r="BH29" i="51"/>
  <c r="BI29" i="51"/>
  <c r="BF29" i="51"/>
  <c r="BG29" i="51"/>
  <c r="BD30" i="51"/>
  <c r="BC31" i="51"/>
  <c r="BC28" i="50"/>
  <c r="BD27" i="50"/>
  <c r="BF26" i="50"/>
  <c r="BH26" i="50"/>
  <c r="BI26" i="50"/>
  <c r="BG26" i="50"/>
  <c r="BH29" i="49"/>
  <c r="BG29" i="49"/>
  <c r="BI29" i="49"/>
  <c r="BF29" i="49"/>
  <c r="BD30" i="49"/>
  <c r="BC31" i="49"/>
  <c r="BD25" i="43"/>
  <c r="BC26" i="43"/>
  <c r="BI24" i="43"/>
  <c r="BG24" i="43"/>
  <c r="BF24" i="43"/>
  <c r="BH24" i="43"/>
  <c r="BD25" i="40"/>
  <c r="BC26" i="40"/>
  <c r="BI24" i="40"/>
  <c r="BG24" i="40"/>
  <c r="BF24" i="40"/>
  <c r="BH24" i="40"/>
  <c r="BD24" i="34"/>
  <c r="BC25" i="34"/>
  <c r="BI23" i="34"/>
  <c r="BF23" i="34"/>
  <c r="BH23" i="34"/>
  <c r="BG23" i="34"/>
  <c r="BD25" i="45"/>
  <c r="BC26" i="45"/>
  <c r="BI24" i="45"/>
  <c r="BG24" i="45"/>
  <c r="BF24" i="45"/>
  <c r="BH24" i="45"/>
  <c r="BI24" i="46"/>
  <c r="BG24" i="46"/>
  <c r="BH24" i="46"/>
  <c r="BF24" i="46"/>
  <c r="BD25" i="46"/>
  <c r="BC26" i="46"/>
  <c r="BC25" i="47"/>
  <c r="BD25" i="47" s="1"/>
  <c r="BI23" i="47"/>
  <c r="BF23" i="47"/>
  <c r="BG23" i="47"/>
  <c r="BH23" i="47"/>
  <c r="BF37" i="56" l="1"/>
  <c r="BH37" i="56"/>
  <c r="BG37" i="56"/>
  <c r="BI37" i="56"/>
  <c r="BC39" i="56"/>
  <c r="BD38" i="56"/>
  <c r="BH38" i="55"/>
  <c r="BF38" i="55"/>
  <c r="BG38" i="55"/>
  <c r="BI38" i="55"/>
  <c r="BD39" i="55"/>
  <c r="BC40" i="55"/>
  <c r="BG36" i="54"/>
  <c r="BI36" i="54"/>
  <c r="BH36" i="54"/>
  <c r="BF36" i="54"/>
  <c r="BC38" i="54"/>
  <c r="BD37" i="54"/>
  <c r="BF29" i="52"/>
  <c r="BH29" i="52"/>
  <c r="BG29" i="52"/>
  <c r="BI29" i="52"/>
  <c r="BC31" i="52"/>
  <c r="BD30" i="52"/>
  <c r="BI30" i="51"/>
  <c r="BF30" i="51"/>
  <c r="BH30" i="51"/>
  <c r="BG30" i="51"/>
  <c r="BD31" i="51"/>
  <c r="BC32" i="51"/>
  <c r="BG27" i="50"/>
  <c r="BF27" i="50"/>
  <c r="BI27" i="50"/>
  <c r="BH27" i="50"/>
  <c r="BC29" i="50"/>
  <c r="BD28" i="50"/>
  <c r="BD31" i="49"/>
  <c r="BC32" i="49"/>
  <c r="BI30" i="49"/>
  <c r="BH30" i="49"/>
  <c r="BF30" i="49"/>
  <c r="BG30" i="49"/>
  <c r="BC27" i="43"/>
  <c r="BD26" i="43"/>
  <c r="BG25" i="43"/>
  <c r="BH25" i="43"/>
  <c r="BI25" i="43"/>
  <c r="BF25" i="43"/>
  <c r="BD26" i="40"/>
  <c r="BC27" i="40"/>
  <c r="BG25" i="40"/>
  <c r="BF25" i="40"/>
  <c r="BH25" i="40"/>
  <c r="BI25" i="40"/>
  <c r="BD25" i="34"/>
  <c r="BC26" i="34"/>
  <c r="BG24" i="34"/>
  <c r="BF24" i="34"/>
  <c r="BH24" i="34"/>
  <c r="BI24" i="34"/>
  <c r="BD26" i="45"/>
  <c r="BC27" i="45"/>
  <c r="BG25" i="45"/>
  <c r="BH25" i="45"/>
  <c r="BF25" i="45"/>
  <c r="BI25" i="45"/>
  <c r="BC27" i="46"/>
  <c r="BD26" i="46"/>
  <c r="BH25" i="46"/>
  <c r="BG25" i="46"/>
  <c r="BI25" i="46"/>
  <c r="BF25" i="46"/>
  <c r="BF24" i="47"/>
  <c r="BG24" i="47"/>
  <c r="BI24" i="47"/>
  <c r="BH24" i="47"/>
  <c r="BC26" i="47"/>
  <c r="BD26" i="47" s="1"/>
  <c r="BG38" i="56" l="1"/>
  <c r="BI38" i="56"/>
  <c r="BH38" i="56"/>
  <c r="BF38" i="56"/>
  <c r="BD39" i="56"/>
  <c r="BC40" i="56"/>
  <c r="BC41" i="55"/>
  <c r="BD40" i="55"/>
  <c r="BI39" i="55"/>
  <c r="BG39" i="55"/>
  <c r="BH39" i="55"/>
  <c r="BF39" i="55"/>
  <c r="BH37" i="54"/>
  <c r="BF37" i="54"/>
  <c r="BG37" i="54"/>
  <c r="BI37" i="54"/>
  <c r="BD38" i="54"/>
  <c r="BC39" i="54"/>
  <c r="BF30" i="52"/>
  <c r="BG30" i="52"/>
  <c r="BI30" i="52"/>
  <c r="BH30" i="52"/>
  <c r="BC32" i="52"/>
  <c r="BD31" i="52"/>
  <c r="BF31" i="51"/>
  <c r="BH31" i="51"/>
  <c r="BI31" i="51"/>
  <c r="BG31" i="51"/>
  <c r="BC33" i="51"/>
  <c r="BD32" i="51"/>
  <c r="BH28" i="50"/>
  <c r="BG28" i="50"/>
  <c r="BF28" i="50"/>
  <c r="BI28" i="50"/>
  <c r="BD29" i="50"/>
  <c r="BC30" i="50"/>
  <c r="BC33" i="49"/>
  <c r="BD32" i="49"/>
  <c r="BF31" i="49"/>
  <c r="BI31" i="49"/>
  <c r="BH31" i="49"/>
  <c r="BG31" i="49"/>
  <c r="BI26" i="43"/>
  <c r="BH26" i="43"/>
  <c r="BF26" i="43"/>
  <c r="BG26" i="43"/>
  <c r="BD27" i="43"/>
  <c r="BC28" i="43"/>
  <c r="BC28" i="40"/>
  <c r="BD27" i="40"/>
  <c r="BI26" i="40"/>
  <c r="BH26" i="40"/>
  <c r="BG26" i="40"/>
  <c r="BF26" i="40"/>
  <c r="BC27" i="34"/>
  <c r="BD26" i="34"/>
  <c r="BI25" i="34"/>
  <c r="BG25" i="34"/>
  <c r="BH25" i="34"/>
  <c r="BF25" i="34"/>
  <c r="BC28" i="45"/>
  <c r="BD27" i="45"/>
  <c r="BI26" i="45"/>
  <c r="BH26" i="45"/>
  <c r="BG26" i="45"/>
  <c r="BF26" i="45"/>
  <c r="BF26" i="46"/>
  <c r="BI26" i="46"/>
  <c r="BH26" i="46"/>
  <c r="BG26" i="46"/>
  <c r="BD27" i="46"/>
  <c r="BC28" i="46"/>
  <c r="BG25" i="47"/>
  <c r="BH25" i="47"/>
  <c r="BF25" i="47"/>
  <c r="BI25" i="47"/>
  <c r="BC27" i="47"/>
  <c r="BD27" i="47" s="1"/>
  <c r="BD40" i="56" l="1"/>
  <c r="BC41" i="56"/>
  <c r="BH39" i="56"/>
  <c r="BF39" i="56"/>
  <c r="BI39" i="56"/>
  <c r="BG39" i="56"/>
  <c r="BF40" i="55"/>
  <c r="BH40" i="55"/>
  <c r="BG40" i="55"/>
  <c r="BI40" i="55"/>
  <c r="BC42" i="55"/>
  <c r="BD41" i="55"/>
  <c r="BC40" i="54"/>
  <c r="BD39" i="54"/>
  <c r="BI38" i="54"/>
  <c r="BG38" i="54"/>
  <c r="BH38" i="54"/>
  <c r="BF38" i="54"/>
  <c r="BG31" i="52"/>
  <c r="BH31" i="52"/>
  <c r="BF31" i="52"/>
  <c r="BI31" i="52"/>
  <c r="BD32" i="52"/>
  <c r="BC33" i="52"/>
  <c r="BC34" i="51"/>
  <c r="BD33" i="51"/>
  <c r="BG32" i="51"/>
  <c r="BH32" i="51"/>
  <c r="BI32" i="51"/>
  <c r="BF32" i="51"/>
  <c r="BD30" i="50"/>
  <c r="BC31" i="50"/>
  <c r="BI29" i="50"/>
  <c r="BH29" i="50"/>
  <c r="BG29" i="50"/>
  <c r="BF29" i="50"/>
  <c r="BG32" i="49"/>
  <c r="BF32" i="49"/>
  <c r="BH32" i="49"/>
  <c r="BI32" i="49"/>
  <c r="BC34" i="49"/>
  <c r="BD33" i="49"/>
  <c r="BC29" i="43"/>
  <c r="BD28" i="43"/>
  <c r="BH27" i="43"/>
  <c r="BG27" i="43"/>
  <c r="BI27" i="43"/>
  <c r="BF27" i="43"/>
  <c r="BG27" i="40"/>
  <c r="BF27" i="40"/>
  <c r="BI27" i="40"/>
  <c r="BH27" i="40"/>
  <c r="BD28" i="40"/>
  <c r="BC29" i="40"/>
  <c r="BD27" i="34"/>
  <c r="BC28" i="34"/>
  <c r="BG26" i="34"/>
  <c r="BH26" i="34"/>
  <c r="BF26" i="34"/>
  <c r="BI26" i="34"/>
  <c r="BG27" i="45"/>
  <c r="BI27" i="45"/>
  <c r="BH27" i="45"/>
  <c r="BF27" i="45"/>
  <c r="BD28" i="45"/>
  <c r="BC29" i="45"/>
  <c r="BC29" i="46"/>
  <c r="BD28" i="46"/>
  <c r="BH27" i="46"/>
  <c r="BG27" i="46"/>
  <c r="BF27" i="46"/>
  <c r="BI27" i="46"/>
  <c r="BC28" i="47"/>
  <c r="BD28" i="47" s="1"/>
  <c r="BH26" i="47"/>
  <c r="BI26" i="47"/>
  <c r="BG26" i="47"/>
  <c r="BF26" i="47"/>
  <c r="BD41" i="56" l="1"/>
  <c r="BC42" i="56"/>
  <c r="BI40" i="56"/>
  <c r="BH40" i="56"/>
  <c r="BG40" i="56"/>
  <c r="BF40" i="56"/>
  <c r="BG41" i="55"/>
  <c r="BI41" i="55"/>
  <c r="BH41" i="55"/>
  <c r="BF41" i="55"/>
  <c r="BC43" i="55"/>
  <c r="BD42" i="55"/>
  <c r="BF39" i="54"/>
  <c r="BH39" i="54"/>
  <c r="BG39" i="54"/>
  <c r="BI39" i="54"/>
  <c r="BC41" i="54"/>
  <c r="BD40" i="54"/>
  <c r="BD33" i="52"/>
  <c r="BC34" i="52"/>
  <c r="BH32" i="52"/>
  <c r="BI32" i="52"/>
  <c r="BG32" i="52"/>
  <c r="BF32" i="52"/>
  <c r="BD34" i="51"/>
  <c r="BC35" i="51"/>
  <c r="BH33" i="51"/>
  <c r="BF33" i="51"/>
  <c r="BI33" i="51"/>
  <c r="BG33" i="51"/>
  <c r="BC32" i="50"/>
  <c r="BD31" i="50"/>
  <c r="BF30" i="50"/>
  <c r="BI30" i="50"/>
  <c r="BG30" i="50"/>
  <c r="BH30" i="50"/>
  <c r="BH33" i="49"/>
  <c r="BG33" i="49"/>
  <c r="BI33" i="49"/>
  <c r="BF33" i="49"/>
  <c r="BD34" i="49"/>
  <c r="BC35" i="49"/>
  <c r="BF28" i="43"/>
  <c r="BI28" i="43"/>
  <c r="BH28" i="43"/>
  <c r="BG28" i="43"/>
  <c r="BC30" i="43"/>
  <c r="BD29" i="43"/>
  <c r="BC30" i="40"/>
  <c r="BD29" i="40"/>
  <c r="BI28" i="40"/>
  <c r="BF28" i="40"/>
  <c r="BH28" i="40"/>
  <c r="BG28" i="40"/>
  <c r="BI27" i="34"/>
  <c r="BH27" i="34"/>
  <c r="BG27" i="34"/>
  <c r="BF27" i="34"/>
  <c r="BC29" i="34"/>
  <c r="BD28" i="34"/>
  <c r="BD29" i="45"/>
  <c r="BC30" i="45"/>
  <c r="BI28" i="45"/>
  <c r="BH28" i="45"/>
  <c r="BG28" i="45"/>
  <c r="BF28" i="45"/>
  <c r="BF28" i="46"/>
  <c r="BI28" i="46"/>
  <c r="BH28" i="46"/>
  <c r="BG28" i="46"/>
  <c r="BD29" i="46"/>
  <c r="BC30" i="46"/>
  <c r="BC29" i="47"/>
  <c r="BD29" i="47" s="1"/>
  <c r="BI27" i="47"/>
  <c r="BF27" i="47"/>
  <c r="BG27" i="47"/>
  <c r="BH27" i="47"/>
  <c r="BC43" i="56" l="1"/>
  <c r="BD42" i="56"/>
  <c r="BF41" i="56"/>
  <c r="BI41" i="56"/>
  <c r="BH41" i="56"/>
  <c r="BG41" i="56"/>
  <c r="BH42" i="55"/>
  <c r="BF42" i="55"/>
  <c r="BG42" i="55"/>
  <c r="BI42" i="55"/>
  <c r="BD43" i="55"/>
  <c r="BC44" i="55"/>
  <c r="BG40" i="54"/>
  <c r="BI40" i="54"/>
  <c r="BH40" i="54"/>
  <c r="BF40" i="54"/>
  <c r="BC42" i="54"/>
  <c r="BD41" i="54"/>
  <c r="BI33" i="52"/>
  <c r="BF33" i="52"/>
  <c r="BG33" i="52"/>
  <c r="BH33" i="52"/>
  <c r="BC35" i="52"/>
  <c r="BD34" i="52"/>
  <c r="BI34" i="51"/>
  <c r="BH34" i="51"/>
  <c r="BF34" i="51"/>
  <c r="BG34" i="51"/>
  <c r="BD35" i="51"/>
  <c r="BC36" i="51"/>
  <c r="BG31" i="50"/>
  <c r="BI31" i="50"/>
  <c r="BF31" i="50"/>
  <c r="BH31" i="50"/>
  <c r="BC33" i="50"/>
  <c r="BD32" i="50"/>
  <c r="BD35" i="49"/>
  <c r="BC36" i="49"/>
  <c r="BI34" i="49"/>
  <c r="BH34" i="49"/>
  <c r="BF34" i="49"/>
  <c r="BG34" i="49"/>
  <c r="BH29" i="43"/>
  <c r="BG29" i="43"/>
  <c r="BF29" i="43"/>
  <c r="BI29" i="43"/>
  <c r="BD30" i="43"/>
  <c r="BC31" i="43"/>
  <c r="BG29" i="40"/>
  <c r="BI29" i="40"/>
  <c r="BH29" i="40"/>
  <c r="BF29" i="40"/>
  <c r="BD30" i="40"/>
  <c r="BC31" i="40"/>
  <c r="BC30" i="34"/>
  <c r="BD29" i="34"/>
  <c r="BG28" i="34"/>
  <c r="BI28" i="34"/>
  <c r="BH28" i="34"/>
  <c r="BF28" i="34"/>
  <c r="BC31" i="45"/>
  <c r="BD30" i="45"/>
  <c r="BG29" i="45"/>
  <c r="BI29" i="45"/>
  <c r="BF29" i="45"/>
  <c r="BH29" i="45"/>
  <c r="BD30" i="46"/>
  <c r="BC31" i="46"/>
  <c r="BH29" i="46"/>
  <c r="BG29" i="46"/>
  <c r="BF29" i="46"/>
  <c r="BI29" i="46"/>
  <c r="BF28" i="47"/>
  <c r="BG28" i="47"/>
  <c r="BI28" i="47"/>
  <c r="BH28" i="47"/>
  <c r="BC30" i="47"/>
  <c r="BD30" i="47" s="1"/>
  <c r="BG42" i="56" l="1"/>
  <c r="BH42" i="56"/>
  <c r="BF42" i="56"/>
  <c r="BI42" i="56"/>
  <c r="BC44" i="56"/>
  <c r="BD43" i="56"/>
  <c r="BC45" i="55"/>
  <c r="BD44" i="55"/>
  <c r="BI43" i="55"/>
  <c r="BG43" i="55"/>
  <c r="BH43" i="55"/>
  <c r="BF43" i="55"/>
  <c r="BH41" i="54"/>
  <c r="BF41" i="54"/>
  <c r="BG41" i="54"/>
  <c r="BI41" i="54"/>
  <c r="BD42" i="54"/>
  <c r="BC43" i="54"/>
  <c r="BC36" i="52"/>
  <c r="BD35" i="52"/>
  <c r="BF34" i="52"/>
  <c r="BG34" i="52"/>
  <c r="BI34" i="52"/>
  <c r="BH34" i="52"/>
  <c r="BF35" i="51"/>
  <c r="BH35" i="51"/>
  <c r="BI35" i="51"/>
  <c r="BG35" i="51"/>
  <c r="BC37" i="51"/>
  <c r="BD36" i="51"/>
  <c r="BH32" i="50"/>
  <c r="BG32" i="50"/>
  <c r="BF32" i="50"/>
  <c r="BI32" i="50"/>
  <c r="BD33" i="50"/>
  <c r="BC34" i="50"/>
  <c r="BF35" i="49"/>
  <c r="BI35" i="49"/>
  <c r="BH35" i="49"/>
  <c r="BG35" i="49"/>
  <c r="BC37" i="49"/>
  <c r="BD36" i="49"/>
  <c r="BD31" i="43"/>
  <c r="BC32" i="43"/>
  <c r="BG30" i="43"/>
  <c r="BH30" i="43"/>
  <c r="BF30" i="43"/>
  <c r="BI30" i="43"/>
  <c r="BD31" i="40"/>
  <c r="BC32" i="40"/>
  <c r="BG30" i="40"/>
  <c r="BF30" i="40"/>
  <c r="BI30" i="40"/>
  <c r="BH30" i="40"/>
  <c r="BI29" i="34"/>
  <c r="BH29" i="34"/>
  <c r="BG29" i="34"/>
  <c r="BF29" i="34"/>
  <c r="BC31" i="34"/>
  <c r="BD30" i="34"/>
  <c r="BG30" i="45"/>
  <c r="BF30" i="45"/>
  <c r="BH30" i="45"/>
  <c r="BI30" i="45"/>
  <c r="BD31" i="45"/>
  <c r="BC32" i="45"/>
  <c r="BD31" i="46"/>
  <c r="BC32" i="46"/>
  <c r="BG30" i="46"/>
  <c r="BH30" i="46"/>
  <c r="BF30" i="46"/>
  <c r="BI30" i="46"/>
  <c r="BG29" i="47"/>
  <c r="BH29" i="47"/>
  <c r="BF29" i="47"/>
  <c r="BI29" i="47"/>
  <c r="BC31" i="47"/>
  <c r="BD31" i="47" s="1"/>
  <c r="BH43" i="56" l="1"/>
  <c r="BI43" i="56"/>
  <c r="BG43" i="56"/>
  <c r="BF43" i="56"/>
  <c r="BD44" i="56"/>
  <c r="BC45" i="56"/>
  <c r="BF44" i="55"/>
  <c r="BH44" i="55"/>
  <c r="BG44" i="55"/>
  <c r="BI44" i="55"/>
  <c r="BC46" i="55"/>
  <c r="BD45" i="55"/>
  <c r="BC44" i="54"/>
  <c r="BD43" i="54"/>
  <c r="BI42" i="54"/>
  <c r="BG42" i="54"/>
  <c r="BH42" i="54"/>
  <c r="BF42" i="54"/>
  <c r="BG35" i="52"/>
  <c r="BH35" i="52"/>
  <c r="BF35" i="52"/>
  <c r="BI35" i="52"/>
  <c r="BC37" i="52"/>
  <c r="BD36" i="52"/>
  <c r="BC38" i="51"/>
  <c r="BD37" i="51"/>
  <c r="BG36" i="51"/>
  <c r="BH36" i="51"/>
  <c r="BI36" i="51"/>
  <c r="BF36" i="51"/>
  <c r="BD34" i="50"/>
  <c r="BC35" i="50"/>
  <c r="BI33" i="50"/>
  <c r="BH33" i="50"/>
  <c r="BG33" i="50"/>
  <c r="BF33" i="50"/>
  <c r="BH36" i="49"/>
  <c r="BG36" i="49"/>
  <c r="BF36" i="49"/>
  <c r="BI36" i="49"/>
  <c r="BD37" i="49"/>
  <c r="BC38" i="49"/>
  <c r="BC33" i="43"/>
  <c r="BD32" i="43"/>
  <c r="BI31" i="43"/>
  <c r="BH31" i="43"/>
  <c r="BG31" i="43"/>
  <c r="BF31" i="43"/>
  <c r="BC33" i="40"/>
  <c r="BD32" i="40"/>
  <c r="BI31" i="40"/>
  <c r="BG31" i="40"/>
  <c r="BF31" i="40"/>
  <c r="BH31" i="40"/>
  <c r="BG30" i="34"/>
  <c r="BI30" i="34"/>
  <c r="BF30" i="34"/>
  <c r="BH30" i="34"/>
  <c r="BD31" i="34"/>
  <c r="BC32" i="34"/>
  <c r="BC33" i="45"/>
  <c r="BD32" i="45"/>
  <c r="BI31" i="45"/>
  <c r="BG31" i="45"/>
  <c r="BH31" i="45"/>
  <c r="BF31" i="45"/>
  <c r="BC33" i="46"/>
  <c r="BD32" i="46"/>
  <c r="BI31" i="46"/>
  <c r="BH31" i="46"/>
  <c r="BG31" i="46"/>
  <c r="BF31" i="46"/>
  <c r="BC32" i="47"/>
  <c r="BD32" i="47" s="1"/>
  <c r="BH30" i="47"/>
  <c r="BI30" i="47"/>
  <c r="BG30" i="47"/>
  <c r="BF30" i="47"/>
  <c r="BD45" i="56" l="1"/>
  <c r="BC46" i="56"/>
  <c r="BI44" i="56"/>
  <c r="BF44" i="56"/>
  <c r="BH44" i="56"/>
  <c r="BG44" i="56"/>
  <c r="BG45" i="55"/>
  <c r="BF45" i="55"/>
  <c r="BI45" i="55"/>
  <c r="BH45" i="55"/>
  <c r="BD46" i="55"/>
  <c r="BC47" i="55"/>
  <c r="BF43" i="54"/>
  <c r="BH43" i="54"/>
  <c r="BG43" i="54"/>
  <c r="BI43" i="54"/>
  <c r="BD44" i="54"/>
  <c r="BC45" i="54"/>
  <c r="BC38" i="52"/>
  <c r="BD37" i="52"/>
  <c r="BF36" i="52"/>
  <c r="BG36" i="52"/>
  <c r="BH36" i="52"/>
  <c r="BI36" i="52"/>
  <c r="BC39" i="51"/>
  <c r="BD38" i="51"/>
  <c r="BH37" i="51"/>
  <c r="BI37" i="51"/>
  <c r="BF37" i="51"/>
  <c r="BG37" i="51"/>
  <c r="BC36" i="50"/>
  <c r="BD35" i="50"/>
  <c r="BF34" i="50"/>
  <c r="BI34" i="50"/>
  <c r="BH34" i="50"/>
  <c r="BG34" i="50"/>
  <c r="BC39" i="49"/>
  <c r="BD38" i="49"/>
  <c r="BI37" i="49"/>
  <c r="BH37" i="49"/>
  <c r="BG37" i="49"/>
  <c r="BF37" i="49"/>
  <c r="BG32" i="43"/>
  <c r="BI32" i="43"/>
  <c r="BH32" i="43"/>
  <c r="BF32" i="43"/>
  <c r="BD33" i="43"/>
  <c r="BC34" i="43"/>
  <c r="BG32" i="40"/>
  <c r="BH32" i="40"/>
  <c r="BF32" i="40"/>
  <c r="BI32" i="40"/>
  <c r="BD33" i="40"/>
  <c r="BC34" i="40"/>
  <c r="BD32" i="34"/>
  <c r="BC33" i="34"/>
  <c r="BI31" i="34"/>
  <c r="BH31" i="34"/>
  <c r="BF31" i="34"/>
  <c r="BG31" i="34"/>
  <c r="BG32" i="45"/>
  <c r="BH32" i="45"/>
  <c r="BI32" i="45"/>
  <c r="BF32" i="45"/>
  <c r="BD33" i="45"/>
  <c r="BC34" i="45"/>
  <c r="BG32" i="46"/>
  <c r="BI32" i="46"/>
  <c r="BH32" i="46"/>
  <c r="BF32" i="46"/>
  <c r="BD33" i="46"/>
  <c r="BC34" i="46"/>
  <c r="BI31" i="47"/>
  <c r="BF31" i="47"/>
  <c r="BG31" i="47"/>
  <c r="BH31" i="47"/>
  <c r="BC33" i="47"/>
  <c r="BD33" i="47" s="1"/>
  <c r="BC47" i="56" l="1"/>
  <c r="BD46" i="56"/>
  <c r="BF45" i="56"/>
  <c r="BI45" i="56"/>
  <c r="BH45" i="56"/>
  <c r="BG45" i="56"/>
  <c r="BD47" i="55"/>
  <c r="BC48" i="55"/>
  <c r="BI46" i="55"/>
  <c r="BH46" i="55"/>
  <c r="BG46" i="55"/>
  <c r="BF46" i="55"/>
  <c r="BC46" i="54"/>
  <c r="BD45" i="54"/>
  <c r="BG44" i="54"/>
  <c r="BI44" i="54"/>
  <c r="BH44" i="54"/>
  <c r="BF44" i="54"/>
  <c r="BG37" i="52"/>
  <c r="BI37" i="52"/>
  <c r="BF37" i="52"/>
  <c r="BH37" i="52"/>
  <c r="BD38" i="52"/>
  <c r="BC39" i="52"/>
  <c r="BC40" i="51"/>
  <c r="BD39" i="51"/>
  <c r="BI38" i="51"/>
  <c r="BF38" i="51"/>
  <c r="BH38" i="51"/>
  <c r="BG38" i="51"/>
  <c r="BG35" i="50"/>
  <c r="BI35" i="50"/>
  <c r="BF35" i="50"/>
  <c r="BH35" i="50"/>
  <c r="BC37" i="50"/>
  <c r="BD36" i="50"/>
  <c r="BF38" i="49"/>
  <c r="BG38" i="49"/>
  <c r="BI38" i="49"/>
  <c r="BH38" i="49"/>
  <c r="BC40" i="49"/>
  <c r="BD39" i="49"/>
  <c r="BD34" i="43"/>
  <c r="BC35" i="43"/>
  <c r="BI33" i="43"/>
  <c r="BH33" i="43"/>
  <c r="BG33" i="43"/>
  <c r="BF33" i="43"/>
  <c r="BC35" i="40"/>
  <c r="BD34" i="40"/>
  <c r="BI33" i="40"/>
  <c r="BH33" i="40"/>
  <c r="BG33" i="40"/>
  <c r="BF33" i="40"/>
  <c r="BD33" i="34"/>
  <c r="BC34" i="34"/>
  <c r="BG32" i="34"/>
  <c r="BF32" i="34"/>
  <c r="BH32" i="34"/>
  <c r="BI32" i="34"/>
  <c r="BC35" i="45"/>
  <c r="BD34" i="45"/>
  <c r="BI33" i="45"/>
  <c r="BH33" i="45"/>
  <c r="BF33" i="45"/>
  <c r="BG33" i="45"/>
  <c r="BD34" i="46"/>
  <c r="BC35" i="46"/>
  <c r="BI33" i="46"/>
  <c r="BH33" i="46"/>
  <c r="BG33" i="46"/>
  <c r="BF33" i="46"/>
  <c r="BH32" i="47"/>
  <c r="BG32" i="47"/>
  <c r="BI32" i="47"/>
  <c r="BF32" i="47"/>
  <c r="BC34" i="47"/>
  <c r="BD34" i="47" s="1"/>
  <c r="BG46" i="56" l="1"/>
  <c r="BF46" i="56"/>
  <c r="BI46" i="56"/>
  <c r="BH46" i="56"/>
  <c r="BC48" i="56"/>
  <c r="BD47" i="56"/>
  <c r="BC49" i="55"/>
  <c r="BD48" i="55"/>
  <c r="BF47" i="55"/>
  <c r="BI47" i="55"/>
  <c r="BH47" i="55"/>
  <c r="BG47" i="55"/>
  <c r="BF45" i="54"/>
  <c r="BH45" i="54"/>
  <c r="BI45" i="54"/>
  <c r="BG45" i="54"/>
  <c r="BC47" i="54"/>
  <c r="BD46" i="54"/>
  <c r="BH38" i="52"/>
  <c r="BF38" i="52"/>
  <c r="BI38" i="52"/>
  <c r="BG38" i="52"/>
  <c r="BD39" i="52"/>
  <c r="BC40" i="52"/>
  <c r="BH39" i="51"/>
  <c r="BF39" i="51"/>
  <c r="BG39" i="51"/>
  <c r="BI39" i="51"/>
  <c r="BD40" i="51"/>
  <c r="BC41" i="51"/>
  <c r="BH36" i="50"/>
  <c r="BF36" i="50"/>
  <c r="BG36" i="50"/>
  <c r="BI36" i="50"/>
  <c r="BD37" i="50"/>
  <c r="BC38" i="50"/>
  <c r="BD40" i="49"/>
  <c r="BC41" i="49"/>
  <c r="BG39" i="49"/>
  <c r="BI39" i="49"/>
  <c r="BH39" i="49"/>
  <c r="BF39" i="49"/>
  <c r="BD35" i="43"/>
  <c r="BC36" i="43"/>
  <c r="BG34" i="43"/>
  <c r="BI34" i="43"/>
  <c r="BF34" i="43"/>
  <c r="BH34" i="43"/>
  <c r="BG34" i="40"/>
  <c r="BI34" i="40"/>
  <c r="BH34" i="40"/>
  <c r="BF34" i="40"/>
  <c r="BD35" i="40"/>
  <c r="BC36" i="40"/>
  <c r="BD34" i="34"/>
  <c r="BC35" i="34"/>
  <c r="BI33" i="34"/>
  <c r="BF33" i="34"/>
  <c r="BH33" i="34"/>
  <c r="BG33" i="34"/>
  <c r="BG34" i="45"/>
  <c r="BI34" i="45"/>
  <c r="BH34" i="45"/>
  <c r="BF34" i="45"/>
  <c r="BD35" i="45"/>
  <c r="BC36" i="45"/>
  <c r="BD35" i="46"/>
  <c r="BC36" i="46"/>
  <c r="BG34" i="46"/>
  <c r="BI34" i="46"/>
  <c r="BF34" i="46"/>
  <c r="BH34" i="46"/>
  <c r="BC35" i="47"/>
  <c r="BD35" i="47" s="1"/>
  <c r="BI33" i="47"/>
  <c r="BF33" i="47"/>
  <c r="BH33" i="47"/>
  <c r="BG33" i="47"/>
  <c r="BH47" i="56" l="1"/>
  <c r="BG47" i="56"/>
  <c r="BI47" i="56"/>
  <c r="BF47" i="56"/>
  <c r="BD48" i="56"/>
  <c r="BC49" i="56"/>
  <c r="BG48" i="55"/>
  <c r="BF48" i="55"/>
  <c r="BI48" i="55"/>
  <c r="BH48" i="55"/>
  <c r="BC50" i="55"/>
  <c r="BD49" i="55"/>
  <c r="BH46" i="54"/>
  <c r="BG46" i="54"/>
  <c r="BF46" i="54"/>
  <c r="BI46" i="54"/>
  <c r="BD47" i="54"/>
  <c r="BC48" i="54"/>
  <c r="BI39" i="52"/>
  <c r="BG39" i="52"/>
  <c r="BH39" i="52"/>
  <c r="BF39" i="52"/>
  <c r="BD40" i="52"/>
  <c r="BC41" i="52"/>
  <c r="BC42" i="51"/>
  <c r="BD41" i="51"/>
  <c r="BI40" i="51"/>
  <c r="BG40" i="51"/>
  <c r="BH40" i="51"/>
  <c r="BF40" i="51"/>
  <c r="BD38" i="50"/>
  <c r="BC39" i="50"/>
  <c r="BI37" i="50"/>
  <c r="BH37" i="50"/>
  <c r="BG37" i="50"/>
  <c r="BF37" i="50"/>
  <c r="BD41" i="49"/>
  <c r="BC42" i="49"/>
  <c r="BH40" i="49"/>
  <c r="BI40" i="49"/>
  <c r="BG40" i="49"/>
  <c r="BF40" i="49"/>
  <c r="BD36" i="43"/>
  <c r="BC37" i="43"/>
  <c r="BI35" i="43"/>
  <c r="BF35" i="43"/>
  <c r="BG35" i="43"/>
  <c r="BH35" i="43"/>
  <c r="BD36" i="40"/>
  <c r="BC37" i="40"/>
  <c r="BI35" i="40"/>
  <c r="BF35" i="40"/>
  <c r="BG35" i="40"/>
  <c r="BH35" i="40"/>
  <c r="BD35" i="34"/>
  <c r="BC36" i="34"/>
  <c r="BG34" i="34"/>
  <c r="BF34" i="34"/>
  <c r="BH34" i="34"/>
  <c r="BI34" i="34"/>
  <c r="BD36" i="45"/>
  <c r="BC37" i="45"/>
  <c r="BI35" i="45"/>
  <c r="BG35" i="45"/>
  <c r="BF35" i="45"/>
  <c r="BH35" i="45"/>
  <c r="BD36" i="46"/>
  <c r="BC37" i="46"/>
  <c r="BI35" i="46"/>
  <c r="BF35" i="46"/>
  <c r="BG35" i="46"/>
  <c r="BH35" i="46"/>
  <c r="BF34" i="47"/>
  <c r="BG34" i="47"/>
  <c r="BH34" i="47"/>
  <c r="BI34" i="47"/>
  <c r="BC36" i="47"/>
  <c r="BD36" i="47" s="1"/>
  <c r="BD49" i="56" l="1"/>
  <c r="BC50" i="56"/>
  <c r="BI48" i="56"/>
  <c r="BH48" i="56"/>
  <c r="BG48" i="56"/>
  <c r="BF48" i="56"/>
  <c r="BH49" i="55"/>
  <c r="BG49" i="55"/>
  <c r="BI49" i="55"/>
  <c r="BF49" i="55"/>
  <c r="BD50" i="55"/>
  <c r="BC51" i="55"/>
  <c r="BD48" i="54"/>
  <c r="BC49" i="54"/>
  <c r="BI47" i="54"/>
  <c r="BH47" i="54"/>
  <c r="BF47" i="54"/>
  <c r="BG47" i="54"/>
  <c r="BF40" i="52"/>
  <c r="BI40" i="52"/>
  <c r="BG40" i="52"/>
  <c r="BH40" i="52"/>
  <c r="BC42" i="52"/>
  <c r="BD41" i="52"/>
  <c r="BF41" i="51"/>
  <c r="BH41" i="51"/>
  <c r="BG41" i="51"/>
  <c r="BI41" i="51"/>
  <c r="BC43" i="51"/>
  <c r="BD42" i="51"/>
  <c r="BC40" i="50"/>
  <c r="BD39" i="50"/>
  <c r="BF38" i="50"/>
  <c r="BI38" i="50"/>
  <c r="BH38" i="50"/>
  <c r="BG38" i="50"/>
  <c r="BC43" i="49"/>
  <c r="BD42" i="49"/>
  <c r="BI41" i="49"/>
  <c r="BG41" i="49"/>
  <c r="BF41" i="49"/>
  <c r="BH41" i="49"/>
  <c r="BD37" i="43"/>
  <c r="BC38" i="43"/>
  <c r="BG36" i="43"/>
  <c r="BF36" i="43"/>
  <c r="BI36" i="43"/>
  <c r="BH36" i="43"/>
  <c r="BD37" i="40"/>
  <c r="BC38" i="40"/>
  <c r="BG36" i="40"/>
  <c r="BH36" i="40"/>
  <c r="BF36" i="40"/>
  <c r="BI36" i="40"/>
  <c r="BC37" i="34"/>
  <c r="BD36" i="34"/>
  <c r="BI35" i="34"/>
  <c r="BG35" i="34"/>
  <c r="BH35" i="34"/>
  <c r="BF35" i="34"/>
  <c r="BD37" i="45"/>
  <c r="BC38" i="45"/>
  <c r="BG36" i="45"/>
  <c r="BI36" i="45"/>
  <c r="BH36" i="45"/>
  <c r="BF36" i="45"/>
  <c r="BD37" i="46"/>
  <c r="BC38" i="46"/>
  <c r="BG36" i="46"/>
  <c r="BF36" i="46"/>
  <c r="BI36" i="46"/>
  <c r="BH36" i="46"/>
  <c r="BG35" i="47"/>
  <c r="BI35" i="47"/>
  <c r="BF35" i="47"/>
  <c r="BH35" i="47"/>
  <c r="BC37" i="47"/>
  <c r="BD37" i="47" s="1"/>
  <c r="BC51" i="56" l="1"/>
  <c r="BD50" i="56"/>
  <c r="BF49" i="56"/>
  <c r="BI49" i="56"/>
  <c r="BG49" i="56"/>
  <c r="BH49" i="56"/>
  <c r="BD51" i="55"/>
  <c r="BC52" i="55"/>
  <c r="BI50" i="55"/>
  <c r="BH50" i="55"/>
  <c r="BG50" i="55"/>
  <c r="BF50" i="55"/>
  <c r="BC50" i="54"/>
  <c r="BD49" i="54"/>
  <c r="BF48" i="54"/>
  <c r="BI48" i="54"/>
  <c r="BG48" i="54"/>
  <c r="BH48" i="54"/>
  <c r="BC43" i="52"/>
  <c r="BD42" i="52"/>
  <c r="BG41" i="52"/>
  <c r="BF41" i="52"/>
  <c r="BH41" i="52"/>
  <c r="BI41" i="52"/>
  <c r="BG42" i="51"/>
  <c r="BI42" i="51"/>
  <c r="BH42" i="51"/>
  <c r="BF42" i="51"/>
  <c r="BC44" i="51"/>
  <c r="BD43" i="51"/>
  <c r="BG39" i="50"/>
  <c r="BF39" i="50"/>
  <c r="BI39" i="50"/>
  <c r="BH39" i="50"/>
  <c r="BC41" i="50"/>
  <c r="BD40" i="50"/>
  <c r="BF42" i="49"/>
  <c r="BI42" i="49"/>
  <c r="BH42" i="49"/>
  <c r="BG42" i="49"/>
  <c r="BC44" i="49"/>
  <c r="BD43" i="49"/>
  <c r="BI37" i="43"/>
  <c r="BG37" i="43"/>
  <c r="BF37" i="43"/>
  <c r="BH37" i="43"/>
  <c r="BC39" i="43"/>
  <c r="BD38" i="43"/>
  <c r="BC39" i="40"/>
  <c r="BD38" i="40"/>
  <c r="BI37" i="40"/>
  <c r="BF37" i="40"/>
  <c r="BH37" i="40"/>
  <c r="BG37" i="40"/>
  <c r="BG36" i="34"/>
  <c r="BH36" i="34"/>
  <c r="BF36" i="34"/>
  <c r="BI36" i="34"/>
  <c r="BD37" i="34"/>
  <c r="BC38" i="34"/>
  <c r="BC39" i="45"/>
  <c r="BD38" i="45"/>
  <c r="BI37" i="45"/>
  <c r="BF37" i="45"/>
  <c r="BH37" i="45"/>
  <c r="BG37" i="45"/>
  <c r="BC39" i="46"/>
  <c r="BD38" i="46"/>
  <c r="BI37" i="46"/>
  <c r="BG37" i="46"/>
  <c r="BF37" i="46"/>
  <c r="BH37" i="46"/>
  <c r="BH36" i="47"/>
  <c r="BF36" i="47"/>
  <c r="BI36" i="47"/>
  <c r="BG36" i="47"/>
  <c r="BC38" i="47"/>
  <c r="BD38" i="47" s="1"/>
  <c r="BG50" i="56" l="1"/>
  <c r="BF50" i="56"/>
  <c r="BI50" i="56"/>
  <c r="BH50" i="56"/>
  <c r="BC52" i="56"/>
  <c r="BD51" i="56"/>
  <c r="BC53" i="55"/>
  <c r="BD52" i="55"/>
  <c r="BF51" i="55"/>
  <c r="BI51" i="55"/>
  <c r="BH51" i="55"/>
  <c r="BG51" i="55"/>
  <c r="BG49" i="54"/>
  <c r="BF49" i="54"/>
  <c r="BH49" i="54"/>
  <c r="BI49" i="54"/>
  <c r="BC51" i="54"/>
  <c r="BD50" i="54"/>
  <c r="BH42" i="52"/>
  <c r="BG42" i="52"/>
  <c r="BI42" i="52"/>
  <c r="BF42" i="52"/>
  <c r="BD43" i="52"/>
  <c r="BC44" i="52"/>
  <c r="BD44" i="51"/>
  <c r="BC45" i="51"/>
  <c r="BH43" i="51"/>
  <c r="BF43" i="51"/>
  <c r="BG43" i="51"/>
  <c r="BI43" i="51"/>
  <c r="BH40" i="50"/>
  <c r="BG40" i="50"/>
  <c r="BI40" i="50"/>
  <c r="BF40" i="50"/>
  <c r="BD41" i="50"/>
  <c r="BC42" i="50"/>
  <c r="BG43" i="49"/>
  <c r="BF43" i="49"/>
  <c r="BI43" i="49"/>
  <c r="BH43" i="49"/>
  <c r="BC45" i="49"/>
  <c r="BD44" i="49"/>
  <c r="BD39" i="43"/>
  <c r="BC40" i="43"/>
  <c r="BG38" i="43"/>
  <c r="BH38" i="43"/>
  <c r="BF38" i="43"/>
  <c r="BI38" i="43"/>
  <c r="BG38" i="40"/>
  <c r="BF38" i="40"/>
  <c r="BH38" i="40"/>
  <c r="BI38" i="40"/>
  <c r="BD39" i="40"/>
  <c r="BC40" i="40"/>
  <c r="BC39" i="34"/>
  <c r="BD38" i="34"/>
  <c r="BI37" i="34"/>
  <c r="BH37" i="34"/>
  <c r="BF37" i="34"/>
  <c r="BG37" i="34"/>
  <c r="BG38" i="45"/>
  <c r="BF38" i="45"/>
  <c r="BI38" i="45"/>
  <c r="BH38" i="45"/>
  <c r="BD39" i="45"/>
  <c r="BC40" i="45"/>
  <c r="BG38" i="46"/>
  <c r="BH38" i="46"/>
  <c r="BF38" i="46"/>
  <c r="BI38" i="46"/>
  <c r="BD39" i="46"/>
  <c r="BC40" i="46"/>
  <c r="BC39" i="47"/>
  <c r="BD39" i="47" s="1"/>
  <c r="BH37" i="47"/>
  <c r="BI37" i="47"/>
  <c r="BG37" i="47"/>
  <c r="BF37" i="47"/>
  <c r="BH51" i="56" l="1"/>
  <c r="BG51" i="56"/>
  <c r="BI51" i="56"/>
  <c r="BF51" i="56"/>
  <c r="BD52" i="56"/>
  <c r="BC53" i="56"/>
  <c r="BG52" i="55"/>
  <c r="BF52" i="55"/>
  <c r="BI52" i="55"/>
  <c r="BH52" i="55"/>
  <c r="BC54" i="55"/>
  <c r="BD53" i="55"/>
  <c r="BH50" i="54"/>
  <c r="BG50" i="54"/>
  <c r="BF50" i="54"/>
  <c r="BI50" i="54"/>
  <c r="BD51" i="54"/>
  <c r="BC52" i="54"/>
  <c r="BC45" i="52"/>
  <c r="BD44" i="52"/>
  <c r="BI43" i="52"/>
  <c r="BF43" i="52"/>
  <c r="BH43" i="52"/>
  <c r="BG43" i="52"/>
  <c r="BC46" i="51"/>
  <c r="BD45" i="51"/>
  <c r="BI44" i="51"/>
  <c r="BG44" i="51"/>
  <c r="BH44" i="51"/>
  <c r="BF44" i="51"/>
  <c r="BD42" i="50"/>
  <c r="BC43" i="50"/>
  <c r="BI41" i="50"/>
  <c r="BG41" i="50"/>
  <c r="BH41" i="50"/>
  <c r="BF41" i="50"/>
  <c r="BH44" i="49"/>
  <c r="BG44" i="49"/>
  <c r="BF44" i="49"/>
  <c r="BI44" i="49"/>
  <c r="BD45" i="49"/>
  <c r="BC46" i="49"/>
  <c r="BI39" i="43"/>
  <c r="BH39" i="43"/>
  <c r="BG39" i="43"/>
  <c r="BF39" i="43"/>
  <c r="BC41" i="43"/>
  <c r="BD40" i="43"/>
  <c r="BD40" i="40"/>
  <c r="BC41" i="40"/>
  <c r="BI39" i="40"/>
  <c r="BG39" i="40"/>
  <c r="BH39" i="40"/>
  <c r="BF39" i="40"/>
  <c r="BG38" i="34"/>
  <c r="BI38" i="34"/>
  <c r="BH38" i="34"/>
  <c r="BF38" i="34"/>
  <c r="BD39" i="34"/>
  <c r="BC40" i="34"/>
  <c r="BC41" i="45"/>
  <c r="BD40" i="45"/>
  <c r="BI39" i="45"/>
  <c r="BG39" i="45"/>
  <c r="BF39" i="45"/>
  <c r="BH39" i="45"/>
  <c r="BC41" i="46"/>
  <c r="BD40" i="46"/>
  <c r="BI39" i="46"/>
  <c r="BH39" i="46"/>
  <c r="BG39" i="46"/>
  <c r="BF39" i="46"/>
  <c r="BC40" i="47"/>
  <c r="BD40" i="47" s="1"/>
  <c r="BI38" i="47"/>
  <c r="BF38" i="47"/>
  <c r="BG38" i="47"/>
  <c r="BH38" i="47"/>
  <c r="BD53" i="56" l="1"/>
  <c r="BC54" i="56"/>
  <c r="BI52" i="56"/>
  <c r="BH52" i="56"/>
  <c r="BG52" i="56"/>
  <c r="BF52" i="56"/>
  <c r="BH53" i="55"/>
  <c r="BG53" i="55"/>
  <c r="BI53" i="55"/>
  <c r="BF53" i="55"/>
  <c r="BD54" i="55"/>
  <c r="BC55" i="55"/>
  <c r="BD52" i="54"/>
  <c r="BC53" i="54"/>
  <c r="BI51" i="54"/>
  <c r="BH51" i="54"/>
  <c r="BF51" i="54"/>
  <c r="BG51" i="54"/>
  <c r="BF44" i="52"/>
  <c r="BG44" i="52"/>
  <c r="BH44" i="52"/>
  <c r="BI44" i="52"/>
  <c r="BC46" i="52"/>
  <c r="BD45" i="52"/>
  <c r="BF45" i="51"/>
  <c r="BG45" i="51"/>
  <c r="BI45" i="51"/>
  <c r="BH45" i="51"/>
  <c r="BC47" i="51"/>
  <c r="BD46" i="51"/>
  <c r="BC44" i="50"/>
  <c r="BD43" i="50"/>
  <c r="BF42" i="50"/>
  <c r="BH42" i="50"/>
  <c r="BI42" i="50"/>
  <c r="BG42" i="50"/>
  <c r="BD46" i="49"/>
  <c r="BC47" i="49"/>
  <c r="BI45" i="49"/>
  <c r="BF45" i="49"/>
  <c r="BH45" i="49"/>
  <c r="BG45" i="49"/>
  <c r="BD41" i="43"/>
  <c r="BC42" i="43"/>
  <c r="BG40" i="43"/>
  <c r="BI40" i="43"/>
  <c r="BH40" i="43"/>
  <c r="BF40" i="43"/>
  <c r="BD41" i="40"/>
  <c r="BC42" i="40"/>
  <c r="BG40" i="40"/>
  <c r="BH40" i="40"/>
  <c r="BI40" i="40"/>
  <c r="BF40" i="40"/>
  <c r="BD40" i="34"/>
  <c r="BC41" i="34"/>
  <c r="BI39" i="34"/>
  <c r="BF39" i="34"/>
  <c r="BH39" i="34"/>
  <c r="BG39" i="34"/>
  <c r="BG40" i="45"/>
  <c r="BH40" i="45"/>
  <c r="BI40" i="45"/>
  <c r="BF40" i="45"/>
  <c r="BD41" i="45"/>
  <c r="BC42" i="45"/>
  <c r="BG40" i="46"/>
  <c r="BI40" i="46"/>
  <c r="BH40" i="46"/>
  <c r="BF40" i="46"/>
  <c r="BD41" i="46"/>
  <c r="BC42" i="46"/>
  <c r="BF39" i="47"/>
  <c r="BG39" i="47"/>
  <c r="BI39" i="47"/>
  <c r="BH39" i="47"/>
  <c r="BC41" i="47"/>
  <c r="BD41" i="47" s="1"/>
  <c r="BC55" i="56" l="1"/>
  <c r="BD54" i="56"/>
  <c r="BF53" i="56"/>
  <c r="BI53" i="56"/>
  <c r="BH53" i="56"/>
  <c r="BG53" i="56"/>
  <c r="BD55" i="55"/>
  <c r="BC56" i="55"/>
  <c r="BI54" i="55"/>
  <c r="BH54" i="55"/>
  <c r="BG54" i="55"/>
  <c r="BF54" i="55"/>
  <c r="BC54" i="54"/>
  <c r="BD53" i="54"/>
  <c r="BF52" i="54"/>
  <c r="BI52" i="54"/>
  <c r="BG52" i="54"/>
  <c r="BH52" i="54"/>
  <c r="BC47" i="52"/>
  <c r="BD46" i="52"/>
  <c r="BG45" i="52"/>
  <c r="BI45" i="52"/>
  <c r="BF45" i="52"/>
  <c r="BH45" i="52"/>
  <c r="BG46" i="51"/>
  <c r="BI46" i="51"/>
  <c r="BF46" i="51"/>
  <c r="BH46" i="51"/>
  <c r="BD47" i="51"/>
  <c r="BC48" i="51"/>
  <c r="BG43" i="50"/>
  <c r="BF43" i="50"/>
  <c r="BI43" i="50"/>
  <c r="BH43" i="50"/>
  <c r="BC45" i="50"/>
  <c r="BD44" i="50"/>
  <c r="BC48" i="49"/>
  <c r="BD47" i="49"/>
  <c r="BF46" i="49"/>
  <c r="BI46" i="49"/>
  <c r="BH46" i="49"/>
  <c r="BG46" i="49"/>
  <c r="BI41" i="43"/>
  <c r="BH41" i="43"/>
  <c r="BG41" i="43"/>
  <c r="BF41" i="43"/>
  <c r="BD42" i="43"/>
  <c r="BC43" i="43"/>
  <c r="BI41" i="40"/>
  <c r="BH41" i="40"/>
  <c r="BF41" i="40"/>
  <c r="BG41" i="40"/>
  <c r="BC43" i="40"/>
  <c r="BD42" i="40"/>
  <c r="BD41" i="34"/>
  <c r="BC42" i="34"/>
  <c r="BG40" i="34"/>
  <c r="BH40" i="34"/>
  <c r="BF40" i="34"/>
  <c r="BI40" i="34"/>
  <c r="BC43" i="45"/>
  <c r="BD42" i="45"/>
  <c r="BI41" i="45"/>
  <c r="BH41" i="45"/>
  <c r="BG41" i="45"/>
  <c r="BF41" i="45"/>
  <c r="BD42" i="46"/>
  <c r="BC43" i="46"/>
  <c r="BI41" i="46"/>
  <c r="BH41" i="46"/>
  <c r="BF41" i="46"/>
  <c r="BG41" i="46"/>
  <c r="BG40" i="47"/>
  <c r="BH40" i="47"/>
  <c r="BF40" i="47"/>
  <c r="BI40" i="47"/>
  <c r="BC42" i="47"/>
  <c r="BD42" i="47" s="1"/>
  <c r="BG54" i="56" l="1"/>
  <c r="BF54" i="56"/>
  <c r="BI54" i="56"/>
  <c r="BH54" i="56"/>
  <c r="BC56" i="56"/>
  <c r="BD55" i="56"/>
  <c r="BC57" i="55"/>
  <c r="BD56" i="55"/>
  <c r="BF55" i="55"/>
  <c r="BI55" i="55"/>
  <c r="BH55" i="55"/>
  <c r="BG55" i="55"/>
  <c r="BG53" i="54"/>
  <c r="BF53" i="54"/>
  <c r="BH53" i="54"/>
  <c r="BI53" i="54"/>
  <c r="BC55" i="54"/>
  <c r="BD54" i="54"/>
  <c r="BH46" i="52"/>
  <c r="BF46" i="52"/>
  <c r="BG46" i="52"/>
  <c r="BI46" i="52"/>
  <c r="BD47" i="52"/>
  <c r="BC48" i="52"/>
  <c r="BH47" i="51"/>
  <c r="BG47" i="51"/>
  <c r="BI47" i="51"/>
  <c r="BF47" i="51"/>
  <c r="BD48" i="51"/>
  <c r="BC49" i="51"/>
  <c r="BH44" i="50"/>
  <c r="BG44" i="50"/>
  <c r="BF44" i="50"/>
  <c r="BI44" i="50"/>
  <c r="BD45" i="50"/>
  <c r="BC46" i="50"/>
  <c r="BG47" i="49"/>
  <c r="BF47" i="49"/>
  <c r="BI47" i="49"/>
  <c r="BH47" i="49"/>
  <c r="BC49" i="49"/>
  <c r="BD48" i="49"/>
  <c r="BG42" i="43"/>
  <c r="BI42" i="43"/>
  <c r="BF42" i="43"/>
  <c r="BH42" i="43"/>
  <c r="BD43" i="43"/>
  <c r="BC44" i="43"/>
  <c r="BG42" i="40"/>
  <c r="BI42" i="40"/>
  <c r="BF42" i="40"/>
  <c r="BH42" i="40"/>
  <c r="BD43" i="40"/>
  <c r="BC44" i="40"/>
  <c r="BC43" i="34"/>
  <c r="BD42" i="34"/>
  <c r="BI41" i="34"/>
  <c r="BF41" i="34"/>
  <c r="BH41" i="34"/>
  <c r="BG41" i="34"/>
  <c r="BG42" i="45"/>
  <c r="BI42" i="45"/>
  <c r="BH42" i="45"/>
  <c r="BF42" i="45"/>
  <c r="BD43" i="45"/>
  <c r="BC44" i="45"/>
  <c r="BD43" i="46"/>
  <c r="BC44" i="46"/>
  <c r="BG42" i="46"/>
  <c r="BI42" i="46"/>
  <c r="BF42" i="46"/>
  <c r="BH42" i="46"/>
  <c r="BC43" i="47"/>
  <c r="BD43" i="47" s="1"/>
  <c r="BH41" i="47"/>
  <c r="BI41" i="47"/>
  <c r="BF41" i="47"/>
  <c r="BG41" i="47"/>
  <c r="BH55" i="56" l="1"/>
  <c r="BG55" i="56"/>
  <c r="BI55" i="56"/>
  <c r="BF55" i="56"/>
  <c r="BD56" i="56"/>
  <c r="BC57" i="56"/>
  <c r="BG56" i="55"/>
  <c r="BF56" i="55"/>
  <c r="BI56" i="55"/>
  <c r="BH56" i="55"/>
  <c r="BC58" i="55"/>
  <c r="BD57" i="55"/>
  <c r="BH54" i="54"/>
  <c r="BG54" i="54"/>
  <c r="BF54" i="54"/>
  <c r="BI54" i="54"/>
  <c r="BD55" i="54"/>
  <c r="BC56" i="54"/>
  <c r="BC49" i="52"/>
  <c r="BD48" i="52"/>
  <c r="BI47" i="52"/>
  <c r="BG47" i="52"/>
  <c r="BF47" i="52"/>
  <c r="BH47" i="52"/>
  <c r="BC50" i="51"/>
  <c r="BD49" i="51"/>
  <c r="BI48" i="51"/>
  <c r="BG48" i="51"/>
  <c r="BF48" i="51"/>
  <c r="BH48" i="51"/>
  <c r="BD46" i="50"/>
  <c r="BC47" i="50"/>
  <c r="BI45" i="50"/>
  <c r="BH45" i="50"/>
  <c r="BG45" i="50"/>
  <c r="BF45" i="50"/>
  <c r="BH48" i="49"/>
  <c r="BG48" i="49"/>
  <c r="BI48" i="49"/>
  <c r="BF48" i="49"/>
  <c r="BD49" i="49"/>
  <c r="BC50" i="49"/>
  <c r="BD44" i="43"/>
  <c r="BC45" i="43"/>
  <c r="BI43" i="43"/>
  <c r="BF43" i="43"/>
  <c r="BH43" i="43"/>
  <c r="BG43" i="43"/>
  <c r="BI43" i="40"/>
  <c r="BG43" i="40"/>
  <c r="BH43" i="40"/>
  <c r="BF43" i="40"/>
  <c r="BD44" i="40"/>
  <c r="BC45" i="40"/>
  <c r="BG42" i="34"/>
  <c r="BF42" i="34"/>
  <c r="BH42" i="34"/>
  <c r="BI42" i="34"/>
  <c r="BD43" i="34"/>
  <c r="BC44" i="34"/>
  <c r="BI43" i="45"/>
  <c r="BH43" i="45"/>
  <c r="BG43" i="45"/>
  <c r="BF43" i="45"/>
  <c r="BD44" i="45"/>
  <c r="BC45" i="45"/>
  <c r="BD44" i="46"/>
  <c r="BC45" i="46"/>
  <c r="BI43" i="46"/>
  <c r="BF43" i="46"/>
  <c r="BH43" i="46"/>
  <c r="BG43" i="46"/>
  <c r="BC44" i="47"/>
  <c r="BD44" i="47" s="1"/>
  <c r="BI42" i="47"/>
  <c r="BF42" i="47"/>
  <c r="BG42" i="47"/>
  <c r="BH42" i="47"/>
  <c r="BD57" i="56" l="1"/>
  <c r="BC58" i="56"/>
  <c r="BI56" i="56"/>
  <c r="BH56" i="56"/>
  <c r="BG56" i="56"/>
  <c r="BF56" i="56"/>
  <c r="BH57" i="55"/>
  <c r="BG57" i="55"/>
  <c r="BF57" i="55"/>
  <c r="BI57" i="55"/>
  <c r="BD58" i="55"/>
  <c r="BC59" i="55"/>
  <c r="BI55" i="54"/>
  <c r="BH55" i="54"/>
  <c r="BF55" i="54"/>
  <c r="BG55" i="54"/>
  <c r="BD56" i="54"/>
  <c r="BC57" i="54"/>
  <c r="BF48" i="52"/>
  <c r="BH48" i="52"/>
  <c r="BI48" i="52"/>
  <c r="BG48" i="52"/>
  <c r="BC50" i="52"/>
  <c r="BD49" i="52"/>
  <c r="BF49" i="51"/>
  <c r="BI49" i="51"/>
  <c r="BG49" i="51"/>
  <c r="BH49" i="51"/>
  <c r="BC51" i="51"/>
  <c r="BD50" i="51"/>
  <c r="BC48" i="50"/>
  <c r="BD47" i="50"/>
  <c r="BF46" i="50"/>
  <c r="BH46" i="50"/>
  <c r="BI46" i="50"/>
  <c r="BG46" i="50"/>
  <c r="BD50" i="49"/>
  <c r="BC51" i="49"/>
  <c r="BI49" i="49"/>
  <c r="BH49" i="49"/>
  <c r="BF49" i="49"/>
  <c r="BG49" i="49"/>
  <c r="BD45" i="43"/>
  <c r="BC46" i="43"/>
  <c r="BG44" i="43"/>
  <c r="BF44" i="43"/>
  <c r="BH44" i="43"/>
  <c r="BI44" i="43"/>
  <c r="BG44" i="40"/>
  <c r="BI44" i="40"/>
  <c r="BH44" i="40"/>
  <c r="BF44" i="40"/>
  <c r="BD45" i="40"/>
  <c r="BC46" i="40"/>
  <c r="BD44" i="34"/>
  <c r="BC45" i="34"/>
  <c r="BI43" i="34"/>
  <c r="BG43" i="34"/>
  <c r="BH43" i="34"/>
  <c r="BF43" i="34"/>
  <c r="BD45" i="45"/>
  <c r="BC46" i="45"/>
  <c r="BG44" i="45"/>
  <c r="BI44" i="45"/>
  <c r="BH44" i="45"/>
  <c r="BF44" i="45"/>
  <c r="BD45" i="46"/>
  <c r="BC46" i="46"/>
  <c r="BG44" i="46"/>
  <c r="BF44" i="46"/>
  <c r="BH44" i="46"/>
  <c r="BI44" i="46"/>
  <c r="BF43" i="47"/>
  <c r="BG43" i="47"/>
  <c r="BH43" i="47"/>
  <c r="BI43" i="47"/>
  <c r="BC45" i="47"/>
  <c r="BD45" i="47" s="1"/>
  <c r="BC59" i="56" l="1"/>
  <c r="BD58" i="56"/>
  <c r="BF57" i="56"/>
  <c r="BI57" i="56"/>
  <c r="BG57" i="56"/>
  <c r="BH57" i="56"/>
  <c r="BD59" i="55"/>
  <c r="BC60" i="55"/>
  <c r="BI58" i="55"/>
  <c r="BH58" i="55"/>
  <c r="BG58" i="55"/>
  <c r="BF58" i="55"/>
  <c r="BC58" i="54"/>
  <c r="BD57" i="54"/>
  <c r="BF56" i="54"/>
  <c r="BI56" i="54"/>
  <c r="BG56" i="54"/>
  <c r="BH56" i="54"/>
  <c r="BG49" i="52"/>
  <c r="BI49" i="52"/>
  <c r="BF49" i="52"/>
  <c r="BH49" i="52"/>
  <c r="BC51" i="52"/>
  <c r="BD50" i="52"/>
  <c r="BC52" i="51"/>
  <c r="BD51" i="51"/>
  <c r="BG50" i="51"/>
  <c r="BF50" i="51"/>
  <c r="BI50" i="51"/>
  <c r="BH50" i="51"/>
  <c r="BG47" i="50"/>
  <c r="BI47" i="50"/>
  <c r="BF47" i="50"/>
  <c r="BH47" i="50"/>
  <c r="BC49" i="50"/>
  <c r="BD48" i="50"/>
  <c r="BC52" i="49"/>
  <c r="BD51" i="49"/>
  <c r="BF50" i="49"/>
  <c r="BI50" i="49"/>
  <c r="BH50" i="49"/>
  <c r="BG50" i="49"/>
  <c r="BD46" i="43"/>
  <c r="BC47" i="43"/>
  <c r="BI45" i="43"/>
  <c r="BG45" i="43"/>
  <c r="BF45" i="43"/>
  <c r="BH45" i="43"/>
  <c r="BC47" i="40"/>
  <c r="BD46" i="40"/>
  <c r="BI45" i="40"/>
  <c r="BF45" i="40"/>
  <c r="BH45" i="40"/>
  <c r="BG45" i="40"/>
  <c r="BD45" i="34"/>
  <c r="BC46" i="34"/>
  <c r="BG44" i="34"/>
  <c r="BH44" i="34"/>
  <c r="BI44" i="34"/>
  <c r="BF44" i="34"/>
  <c r="BC47" i="45"/>
  <c r="BD46" i="45"/>
  <c r="BI45" i="45"/>
  <c r="BF45" i="45"/>
  <c r="BG45" i="45"/>
  <c r="BH45" i="45"/>
  <c r="BD46" i="46"/>
  <c r="BC47" i="46"/>
  <c r="BI45" i="46"/>
  <c r="BG45" i="46"/>
  <c r="BF45" i="46"/>
  <c r="BH45" i="46"/>
  <c r="BG44" i="47"/>
  <c r="BH44" i="47"/>
  <c r="BF44" i="47"/>
  <c r="BI44" i="47"/>
  <c r="BC46" i="47"/>
  <c r="BD46" i="47" s="1"/>
  <c r="BG58" i="56" l="1"/>
  <c r="BF58" i="56"/>
  <c r="BI58" i="56"/>
  <c r="BH58" i="56"/>
  <c r="BC60" i="56"/>
  <c r="BD59" i="56"/>
  <c r="BC61" i="55"/>
  <c r="BD60" i="55"/>
  <c r="BF59" i="55"/>
  <c r="BI59" i="55"/>
  <c r="BH59" i="55"/>
  <c r="BG59" i="55"/>
  <c r="BG57" i="54"/>
  <c r="BF57" i="54"/>
  <c r="BH57" i="54"/>
  <c r="BI57" i="54"/>
  <c r="BC59" i="54"/>
  <c r="BD58" i="54"/>
  <c r="BH50" i="52"/>
  <c r="BF50" i="52"/>
  <c r="BI50" i="52"/>
  <c r="BG50" i="52"/>
  <c r="BD51" i="52"/>
  <c r="BC52" i="52"/>
  <c r="BH51" i="51"/>
  <c r="BG51" i="51"/>
  <c r="BI51" i="51"/>
  <c r="BF51" i="51"/>
  <c r="BD52" i="51"/>
  <c r="BC53" i="51"/>
  <c r="BH48" i="50"/>
  <c r="BF48" i="50"/>
  <c r="BG48" i="50"/>
  <c r="BI48" i="50"/>
  <c r="BD49" i="50"/>
  <c r="BC50" i="50"/>
  <c r="BG51" i="49"/>
  <c r="BF51" i="49"/>
  <c r="BI51" i="49"/>
  <c r="BH51" i="49"/>
  <c r="BC53" i="49"/>
  <c r="BD52" i="49"/>
  <c r="BD47" i="43"/>
  <c r="BC48" i="43"/>
  <c r="BG46" i="43"/>
  <c r="BH46" i="43"/>
  <c r="BF46" i="43"/>
  <c r="BI46" i="43"/>
  <c r="BG46" i="40"/>
  <c r="BF46" i="40"/>
  <c r="BI46" i="40"/>
  <c r="BH46" i="40"/>
  <c r="BD47" i="40"/>
  <c r="BC48" i="40"/>
  <c r="BC47" i="34"/>
  <c r="BD46" i="34"/>
  <c r="BI45" i="34"/>
  <c r="BH45" i="34"/>
  <c r="BF45" i="34"/>
  <c r="BG45" i="34"/>
  <c r="BG46" i="45"/>
  <c r="BF46" i="45"/>
  <c r="BI46" i="45"/>
  <c r="BH46" i="45"/>
  <c r="BD47" i="45"/>
  <c r="BC48" i="45"/>
  <c r="BD47" i="46"/>
  <c r="BC48" i="46"/>
  <c r="BG46" i="46"/>
  <c r="BH46" i="46"/>
  <c r="BF46" i="46"/>
  <c r="BI46" i="46"/>
  <c r="BC47" i="47"/>
  <c r="BD47" i="47" s="1"/>
  <c r="BH45" i="47"/>
  <c r="BI45" i="47"/>
  <c r="BG45" i="47"/>
  <c r="BF45" i="47"/>
  <c r="BH59" i="56" l="1"/>
  <c r="BG59" i="56"/>
  <c r="BF59" i="56"/>
  <c r="BI59" i="56"/>
  <c r="BD60" i="56"/>
  <c r="BC61" i="56"/>
  <c r="BG60" i="55"/>
  <c r="BF60" i="55"/>
  <c r="BI60" i="55"/>
  <c r="BH60" i="55"/>
  <c r="BC62" i="55"/>
  <c r="BD61" i="55"/>
  <c r="BH58" i="54"/>
  <c r="BG58" i="54"/>
  <c r="BF58" i="54"/>
  <c r="BI58" i="54"/>
  <c r="BD59" i="54"/>
  <c r="BC60" i="54"/>
  <c r="BC53" i="52"/>
  <c r="BD52" i="52"/>
  <c r="BI51" i="52"/>
  <c r="BG51" i="52"/>
  <c r="BF51" i="52"/>
  <c r="BH51" i="52"/>
  <c r="BI52" i="51"/>
  <c r="BG52" i="51"/>
  <c r="BF52" i="51"/>
  <c r="BH52" i="51"/>
  <c r="BC54" i="51"/>
  <c r="BD53" i="51"/>
  <c r="BD50" i="50"/>
  <c r="BC51" i="50"/>
  <c r="BI49" i="50"/>
  <c r="BG49" i="50"/>
  <c r="BH49" i="50"/>
  <c r="BF49" i="50"/>
  <c r="BH52" i="49"/>
  <c r="BG52" i="49"/>
  <c r="BI52" i="49"/>
  <c r="BF52" i="49"/>
  <c r="BD53" i="49"/>
  <c r="BC54" i="49"/>
  <c r="BC49" i="43"/>
  <c r="BD48" i="43"/>
  <c r="BI47" i="43"/>
  <c r="BH47" i="43"/>
  <c r="BG47" i="43"/>
  <c r="BF47" i="43"/>
  <c r="BC49" i="40"/>
  <c r="BD48" i="40"/>
  <c r="BI47" i="40"/>
  <c r="BH47" i="40"/>
  <c r="BG47" i="40"/>
  <c r="BF47" i="40"/>
  <c r="BG46" i="34"/>
  <c r="BI46" i="34"/>
  <c r="BF46" i="34"/>
  <c r="BH46" i="34"/>
  <c r="BD47" i="34"/>
  <c r="BC48" i="34"/>
  <c r="BC49" i="45"/>
  <c r="BD48" i="45"/>
  <c r="BI47" i="45"/>
  <c r="BF47" i="45"/>
  <c r="BG47" i="45"/>
  <c r="BH47" i="45"/>
  <c r="BC49" i="46"/>
  <c r="BD48" i="46"/>
  <c r="BI47" i="46"/>
  <c r="BH47" i="46"/>
  <c r="BG47" i="46"/>
  <c r="BF47" i="46"/>
  <c r="BF46" i="47"/>
  <c r="BG46" i="47"/>
  <c r="BH46" i="47"/>
  <c r="BI46" i="47"/>
  <c r="BC48" i="47"/>
  <c r="BD48" i="47" s="1"/>
  <c r="BD61" i="56" l="1"/>
  <c r="BC62" i="56"/>
  <c r="BI60" i="56"/>
  <c r="BH60" i="56"/>
  <c r="BF60" i="56"/>
  <c r="BG60" i="56"/>
  <c r="BH61" i="55"/>
  <c r="BG61" i="55"/>
  <c r="BF61" i="55"/>
  <c r="BI61" i="55"/>
  <c r="BD62" i="55"/>
  <c r="BC63" i="55"/>
  <c r="BD63" i="55" s="1"/>
  <c r="BD60" i="54"/>
  <c r="BC61" i="54"/>
  <c r="BI59" i="54"/>
  <c r="BH59" i="54"/>
  <c r="BF59" i="54"/>
  <c r="BG59" i="54"/>
  <c r="BF52" i="52"/>
  <c r="BH52" i="52"/>
  <c r="BI52" i="52"/>
  <c r="BG52" i="52"/>
  <c r="BC54" i="52"/>
  <c r="BD53" i="52"/>
  <c r="BF53" i="51"/>
  <c r="BG53" i="51"/>
  <c r="BI53" i="51"/>
  <c r="BH53" i="51"/>
  <c r="BC55" i="51"/>
  <c r="BD54" i="51"/>
  <c r="BC52" i="50"/>
  <c r="BD51" i="50"/>
  <c r="BF50" i="50"/>
  <c r="BH50" i="50"/>
  <c r="BI50" i="50"/>
  <c r="BG50" i="50"/>
  <c r="BD54" i="49"/>
  <c r="BC55" i="49"/>
  <c r="BI53" i="49"/>
  <c r="BH53" i="49"/>
  <c r="BG53" i="49"/>
  <c r="BF53" i="49"/>
  <c r="BG48" i="43"/>
  <c r="BI48" i="43"/>
  <c r="BH48" i="43"/>
  <c r="BF48" i="43"/>
  <c r="BD49" i="43"/>
  <c r="BC50" i="43"/>
  <c r="BG48" i="40"/>
  <c r="BF48" i="40"/>
  <c r="BH48" i="40"/>
  <c r="BI48" i="40"/>
  <c r="BD49" i="40"/>
  <c r="BC50" i="40"/>
  <c r="BD48" i="34"/>
  <c r="BC49" i="34"/>
  <c r="BI47" i="34"/>
  <c r="BG47" i="34"/>
  <c r="BH47" i="34"/>
  <c r="BF47" i="34"/>
  <c r="BG48" i="45"/>
  <c r="BF48" i="45"/>
  <c r="BH48" i="45"/>
  <c r="BI48" i="45"/>
  <c r="BD49" i="45"/>
  <c r="BC50" i="45"/>
  <c r="BG48" i="46"/>
  <c r="BI48" i="46"/>
  <c r="BH48" i="46"/>
  <c r="BF48" i="46"/>
  <c r="BD49" i="46"/>
  <c r="BC50" i="46"/>
  <c r="BG47" i="47"/>
  <c r="BH47" i="47"/>
  <c r="BI47" i="47"/>
  <c r="BF47" i="47"/>
  <c r="BC49" i="47"/>
  <c r="BD49" i="47" s="1"/>
  <c r="BC63" i="56" l="1"/>
  <c r="BD63" i="56" s="1"/>
  <c r="BD62" i="56"/>
  <c r="BF61" i="56"/>
  <c r="BI61" i="56"/>
  <c r="BH61" i="56"/>
  <c r="BG61" i="56"/>
  <c r="BF63" i="55"/>
  <c r="BI63" i="55"/>
  <c r="BH63" i="55"/>
  <c r="BG63" i="55"/>
  <c r="BI62" i="55"/>
  <c r="BH62" i="55"/>
  <c r="BG62" i="55"/>
  <c r="BF62" i="55"/>
  <c r="BC62" i="54"/>
  <c r="BD61" i="54"/>
  <c r="BF60" i="54"/>
  <c r="BI60" i="54"/>
  <c r="BG60" i="54"/>
  <c r="BH60" i="54"/>
  <c r="BG53" i="52"/>
  <c r="BI53" i="52"/>
  <c r="BF53" i="52"/>
  <c r="BH53" i="52"/>
  <c r="BC55" i="52"/>
  <c r="BD54" i="52"/>
  <c r="BG54" i="51"/>
  <c r="BI54" i="51"/>
  <c r="BF54" i="51"/>
  <c r="BH54" i="51"/>
  <c r="BD55" i="51"/>
  <c r="BC56" i="51"/>
  <c r="BG51" i="50"/>
  <c r="BF51" i="50"/>
  <c r="BI51" i="50"/>
  <c r="BH51" i="50"/>
  <c r="BC53" i="50"/>
  <c r="BD52" i="50"/>
  <c r="BC56" i="49"/>
  <c r="BD55" i="49"/>
  <c r="BF54" i="49"/>
  <c r="BI54" i="49"/>
  <c r="BH54" i="49"/>
  <c r="BG54" i="49"/>
  <c r="BI49" i="43"/>
  <c r="BH49" i="43"/>
  <c r="BG49" i="43"/>
  <c r="BF49" i="43"/>
  <c r="BD50" i="43"/>
  <c r="BC51" i="43"/>
  <c r="BC51" i="40"/>
  <c r="BD50" i="40"/>
  <c r="BI49" i="40"/>
  <c r="BH49" i="40"/>
  <c r="BF49" i="40"/>
  <c r="BG49" i="40"/>
  <c r="BD49" i="34"/>
  <c r="BC50" i="34"/>
  <c r="BG48" i="34"/>
  <c r="BI48" i="34"/>
  <c r="BH48" i="34"/>
  <c r="BF48" i="34"/>
  <c r="BC51" i="45"/>
  <c r="BD50" i="45"/>
  <c r="BI49" i="45"/>
  <c r="BG49" i="45"/>
  <c r="BH49" i="45"/>
  <c r="BF49" i="45"/>
  <c r="BD50" i="46"/>
  <c r="BC51" i="46"/>
  <c r="BI49" i="46"/>
  <c r="BH49" i="46"/>
  <c r="BG49" i="46"/>
  <c r="BF49" i="46"/>
  <c r="BC50" i="47"/>
  <c r="BD50" i="47" s="1"/>
  <c r="BH48" i="47"/>
  <c r="BI48" i="47"/>
  <c r="BF48" i="47"/>
  <c r="BG48" i="47"/>
  <c r="BG62" i="56" l="1"/>
  <c r="BF62" i="56"/>
  <c r="BI62" i="56"/>
  <c r="BH62" i="56"/>
  <c r="BF63" i="56"/>
  <c r="BI63" i="56"/>
  <c r="BH63" i="56"/>
  <c r="BG63" i="56"/>
  <c r="BG61" i="54"/>
  <c r="BF61" i="54"/>
  <c r="BH61" i="54"/>
  <c r="BI61" i="54"/>
  <c r="BC63" i="54"/>
  <c r="BD63" i="54" s="1"/>
  <c r="BD62" i="54"/>
  <c r="BH54" i="52"/>
  <c r="BF54" i="52"/>
  <c r="BI54" i="52"/>
  <c r="BG54" i="52"/>
  <c r="BD55" i="52"/>
  <c r="BC56" i="52"/>
  <c r="BC57" i="51"/>
  <c r="BD56" i="51"/>
  <c r="BH55" i="51"/>
  <c r="BG55" i="51"/>
  <c r="BI55" i="51"/>
  <c r="BF55" i="51"/>
  <c r="BH52" i="50"/>
  <c r="BF52" i="50"/>
  <c r="BG52" i="50"/>
  <c r="BI52" i="50"/>
  <c r="BD53" i="50"/>
  <c r="BC54" i="50"/>
  <c r="BG55" i="49"/>
  <c r="BF55" i="49"/>
  <c r="BH55" i="49"/>
  <c r="BI55" i="49"/>
  <c r="BC57" i="49"/>
  <c r="BD56" i="49"/>
  <c r="BD51" i="43"/>
  <c r="BC52" i="43"/>
  <c r="BG50" i="43"/>
  <c r="BI50" i="43"/>
  <c r="BF50" i="43"/>
  <c r="BH50" i="43"/>
  <c r="BG50" i="40"/>
  <c r="BF50" i="40"/>
  <c r="BI50" i="40"/>
  <c r="BH50" i="40"/>
  <c r="BD51" i="40"/>
  <c r="BC52" i="40"/>
  <c r="BC51" i="34"/>
  <c r="BD50" i="34"/>
  <c r="BI49" i="34"/>
  <c r="BF49" i="34"/>
  <c r="BG49" i="34"/>
  <c r="BH49" i="34"/>
  <c r="BG50" i="45"/>
  <c r="BH50" i="45"/>
  <c r="BI50" i="45"/>
  <c r="BF50" i="45"/>
  <c r="BD51" i="45"/>
  <c r="BC52" i="45"/>
  <c r="BD51" i="46"/>
  <c r="BC52" i="46"/>
  <c r="BG50" i="46"/>
  <c r="BI50" i="46"/>
  <c r="BF50" i="46"/>
  <c r="BH50" i="46"/>
  <c r="BC51" i="47"/>
  <c r="BD51" i="47" s="1"/>
  <c r="BI49" i="47"/>
  <c r="BF49" i="47"/>
  <c r="BH49" i="47"/>
  <c r="BG49" i="47"/>
  <c r="BH62" i="54" l="1"/>
  <c r="BG62" i="54"/>
  <c r="BF62" i="54"/>
  <c r="BI62" i="54"/>
  <c r="BI63" i="54"/>
  <c r="BH63" i="54"/>
  <c r="BG63" i="54"/>
  <c r="BF63" i="54"/>
  <c r="BC57" i="52"/>
  <c r="BD56" i="52"/>
  <c r="BI55" i="52"/>
  <c r="BG55" i="52"/>
  <c r="BF55" i="52"/>
  <c r="BH55" i="52"/>
  <c r="BI56" i="51"/>
  <c r="BG56" i="51"/>
  <c r="BF56" i="51"/>
  <c r="BH56" i="51"/>
  <c r="BD57" i="51"/>
  <c r="BC58" i="51"/>
  <c r="BD54" i="50"/>
  <c r="BC55" i="50"/>
  <c r="BI53" i="50"/>
  <c r="BH53" i="50"/>
  <c r="BG53" i="50"/>
  <c r="BF53" i="50"/>
  <c r="BH56" i="49"/>
  <c r="BG56" i="49"/>
  <c r="BI56" i="49"/>
  <c r="BF56" i="49"/>
  <c r="BD57" i="49"/>
  <c r="BC58" i="49"/>
  <c r="BD52" i="43"/>
  <c r="BC53" i="43"/>
  <c r="BI51" i="43"/>
  <c r="BF51" i="43"/>
  <c r="BH51" i="43"/>
  <c r="BG51" i="43"/>
  <c r="BC53" i="40"/>
  <c r="BD52" i="40"/>
  <c r="BI51" i="40"/>
  <c r="BH51" i="40"/>
  <c r="BF51" i="40"/>
  <c r="BG51" i="40"/>
  <c r="BG50" i="34"/>
  <c r="BF50" i="34"/>
  <c r="BI50" i="34"/>
  <c r="BH50" i="34"/>
  <c r="BD51" i="34"/>
  <c r="BC52" i="34"/>
  <c r="BC53" i="45"/>
  <c r="BD52" i="45"/>
  <c r="BI51" i="45"/>
  <c r="BH51" i="45"/>
  <c r="BG51" i="45"/>
  <c r="BF51" i="45"/>
  <c r="BC53" i="46"/>
  <c r="BD52" i="46"/>
  <c r="BI51" i="46"/>
  <c r="BF51" i="46"/>
  <c r="BG51" i="46"/>
  <c r="BH51" i="46"/>
  <c r="BF50" i="47"/>
  <c r="BG50" i="47"/>
  <c r="BH50" i="47"/>
  <c r="BI50" i="47"/>
  <c r="BC52" i="47"/>
  <c r="BD52" i="47" s="1"/>
  <c r="BF56" i="52" l="1"/>
  <c r="BH56" i="52"/>
  <c r="BI56" i="52"/>
  <c r="BG56" i="52"/>
  <c r="BC58" i="52"/>
  <c r="BD57" i="52"/>
  <c r="BH57" i="51"/>
  <c r="BF57" i="51"/>
  <c r="BI57" i="51"/>
  <c r="BG57" i="51"/>
  <c r="BD58" i="51"/>
  <c r="BC59" i="51"/>
  <c r="BC56" i="50"/>
  <c r="BD55" i="50"/>
  <c r="BF54" i="50"/>
  <c r="BH54" i="50"/>
  <c r="BI54" i="50"/>
  <c r="BG54" i="50"/>
  <c r="BD58" i="49"/>
  <c r="BC59" i="49"/>
  <c r="BI57" i="49"/>
  <c r="BH57" i="49"/>
  <c r="BF57" i="49"/>
  <c r="BG57" i="49"/>
  <c r="BD53" i="43"/>
  <c r="BC54" i="43"/>
  <c r="BG52" i="43"/>
  <c r="BF52" i="43"/>
  <c r="BH52" i="43"/>
  <c r="BI52" i="43"/>
  <c r="BG52" i="40"/>
  <c r="BF52" i="40"/>
  <c r="BI52" i="40"/>
  <c r="BH52" i="40"/>
  <c r="BD53" i="40"/>
  <c r="BC54" i="40"/>
  <c r="BC53" i="34"/>
  <c r="BD52" i="34"/>
  <c r="BI51" i="34"/>
  <c r="BG51" i="34"/>
  <c r="BF51" i="34"/>
  <c r="BH51" i="34"/>
  <c r="BG52" i="45"/>
  <c r="BI52" i="45"/>
  <c r="BH52" i="45"/>
  <c r="BF52" i="45"/>
  <c r="BD53" i="45"/>
  <c r="BC54" i="45"/>
  <c r="BG52" i="46"/>
  <c r="BH52" i="46"/>
  <c r="BI52" i="46"/>
  <c r="BF52" i="46"/>
  <c r="BD53" i="46"/>
  <c r="BC54" i="46"/>
  <c r="BG51" i="47"/>
  <c r="BH51" i="47"/>
  <c r="BI51" i="47"/>
  <c r="BF51" i="47"/>
  <c r="BC53" i="47"/>
  <c r="BD53" i="47" s="1"/>
  <c r="BG57" i="52" l="1"/>
  <c r="BI57" i="52"/>
  <c r="BF57" i="52"/>
  <c r="BH57" i="52"/>
  <c r="BC59" i="52"/>
  <c r="BD58" i="52"/>
  <c r="BI58" i="51"/>
  <c r="BG58" i="51"/>
  <c r="BF58" i="51"/>
  <c r="BH58" i="51"/>
  <c r="BD59" i="51"/>
  <c r="BC60" i="51"/>
  <c r="BG55" i="50"/>
  <c r="BI55" i="50"/>
  <c r="BF55" i="50"/>
  <c r="BH55" i="50"/>
  <c r="BC57" i="50"/>
  <c r="BD56" i="50"/>
  <c r="BC60" i="49"/>
  <c r="BD59" i="49"/>
  <c r="BF58" i="49"/>
  <c r="BI58" i="49"/>
  <c r="BH58" i="49"/>
  <c r="BG58" i="49"/>
  <c r="BD54" i="43"/>
  <c r="BC55" i="43"/>
  <c r="BI53" i="43"/>
  <c r="BG53" i="43"/>
  <c r="BF53" i="43"/>
  <c r="BH53" i="43"/>
  <c r="BC55" i="40"/>
  <c r="BD54" i="40"/>
  <c r="BI53" i="40"/>
  <c r="BH53" i="40"/>
  <c r="BF53" i="40"/>
  <c r="BG53" i="40"/>
  <c r="BG52" i="34"/>
  <c r="BH52" i="34"/>
  <c r="BI52" i="34"/>
  <c r="BF52" i="34"/>
  <c r="BD53" i="34"/>
  <c r="BC54" i="34"/>
  <c r="BD54" i="45"/>
  <c r="BC55" i="45"/>
  <c r="BI53" i="45"/>
  <c r="BF53" i="45"/>
  <c r="BH53" i="45"/>
  <c r="BG53" i="45"/>
  <c r="BD54" i="46"/>
  <c r="BC55" i="46"/>
  <c r="BI53" i="46"/>
  <c r="BF53" i="46"/>
  <c r="BG53" i="46"/>
  <c r="BH53" i="46"/>
  <c r="BC54" i="47"/>
  <c r="BD54" i="47" s="1"/>
  <c r="BH52" i="47"/>
  <c r="BI52" i="47"/>
  <c r="BF52" i="47"/>
  <c r="BG52" i="47"/>
  <c r="BH58" i="52" l="1"/>
  <c r="BF58" i="52"/>
  <c r="BI58" i="52"/>
  <c r="BG58" i="52"/>
  <c r="BC60" i="52"/>
  <c r="BD59" i="52"/>
  <c r="BG59" i="51"/>
  <c r="BI59" i="51"/>
  <c r="BH59" i="51"/>
  <c r="BF59" i="51"/>
  <c r="BD60" i="51"/>
  <c r="BC61" i="51"/>
  <c r="BH56" i="50"/>
  <c r="BG56" i="50"/>
  <c r="BF56" i="50"/>
  <c r="BI56" i="50"/>
  <c r="BD57" i="50"/>
  <c r="BC58" i="50"/>
  <c r="BG59" i="49"/>
  <c r="BF59" i="49"/>
  <c r="BI59" i="49"/>
  <c r="BH59" i="49"/>
  <c r="BD60" i="49"/>
  <c r="BC61" i="49"/>
  <c r="BD55" i="43"/>
  <c r="BC56" i="43"/>
  <c r="BG54" i="43"/>
  <c r="BH54" i="43"/>
  <c r="BF54" i="43"/>
  <c r="BI54" i="43"/>
  <c r="BG54" i="40"/>
  <c r="BF54" i="40"/>
  <c r="BI54" i="40"/>
  <c r="BH54" i="40"/>
  <c r="BD55" i="40"/>
  <c r="BC56" i="40"/>
  <c r="BD54" i="34"/>
  <c r="BC55" i="34"/>
  <c r="BI53" i="34"/>
  <c r="BF53" i="34"/>
  <c r="BG53" i="34"/>
  <c r="BH53" i="34"/>
  <c r="BD55" i="45"/>
  <c r="BC56" i="45"/>
  <c r="BG54" i="45"/>
  <c r="BF54" i="45"/>
  <c r="BH54" i="45"/>
  <c r="BI54" i="45"/>
  <c r="BD55" i="46"/>
  <c r="BC56" i="46"/>
  <c r="BG54" i="46"/>
  <c r="BH54" i="46"/>
  <c r="BI54" i="46"/>
  <c r="BF54" i="46"/>
  <c r="BC55" i="47"/>
  <c r="BD55" i="47" s="1"/>
  <c r="BI53" i="47"/>
  <c r="BF53" i="47"/>
  <c r="BH53" i="47"/>
  <c r="BG53" i="47"/>
  <c r="BF59" i="52" l="1"/>
  <c r="BH59" i="52"/>
  <c r="BI59" i="52"/>
  <c r="BG59" i="52"/>
  <c r="BC61" i="52"/>
  <c r="BD60" i="52"/>
  <c r="BI60" i="51"/>
  <c r="BG60" i="51"/>
  <c r="BF60" i="51"/>
  <c r="BH60" i="51"/>
  <c r="BC62" i="51"/>
  <c r="BD61" i="51"/>
  <c r="BD58" i="50"/>
  <c r="BC59" i="50"/>
  <c r="BI57" i="50"/>
  <c r="BH57" i="50"/>
  <c r="BG57" i="50"/>
  <c r="BF57" i="50"/>
  <c r="BC62" i="49"/>
  <c r="BD61" i="49"/>
  <c r="BI60" i="49"/>
  <c r="BH60" i="49"/>
  <c r="BF60" i="49"/>
  <c r="BG60" i="49"/>
  <c r="BC57" i="43"/>
  <c r="BD56" i="43"/>
  <c r="BI55" i="43"/>
  <c r="BH55" i="43"/>
  <c r="BG55" i="43"/>
  <c r="BF55" i="43"/>
  <c r="BI55" i="40"/>
  <c r="BH55" i="40"/>
  <c r="BG55" i="40"/>
  <c r="BF55" i="40"/>
  <c r="BC57" i="40"/>
  <c r="BD56" i="40"/>
  <c r="BD55" i="34"/>
  <c r="BC56" i="34"/>
  <c r="BG54" i="34"/>
  <c r="BH54" i="34"/>
  <c r="BI54" i="34"/>
  <c r="BF54" i="34"/>
  <c r="BD56" i="45"/>
  <c r="BC57" i="45"/>
  <c r="BI55" i="45"/>
  <c r="BF55" i="45"/>
  <c r="BG55" i="45"/>
  <c r="BH55" i="45"/>
  <c r="BD56" i="46"/>
  <c r="BC57" i="46"/>
  <c r="BI55" i="46"/>
  <c r="BF55" i="46"/>
  <c r="BH55" i="46"/>
  <c r="BG55" i="46"/>
  <c r="BF54" i="47"/>
  <c r="BG54" i="47"/>
  <c r="BH54" i="47"/>
  <c r="BI54" i="47"/>
  <c r="BC56" i="47"/>
  <c r="BD56" i="47" s="1"/>
  <c r="BH60" i="52" l="1"/>
  <c r="BF60" i="52"/>
  <c r="BI60" i="52"/>
  <c r="BG60" i="52"/>
  <c r="BC62" i="52"/>
  <c r="BD61" i="52"/>
  <c r="BG61" i="51"/>
  <c r="BI61" i="51"/>
  <c r="BH61" i="51"/>
  <c r="BF61" i="51"/>
  <c r="BC63" i="51"/>
  <c r="BD63" i="51" s="1"/>
  <c r="BD62" i="51"/>
  <c r="BC60" i="50"/>
  <c r="BD59" i="50"/>
  <c r="BF58" i="50"/>
  <c r="BH58" i="50"/>
  <c r="BI58" i="50"/>
  <c r="BG58" i="50"/>
  <c r="BG61" i="49"/>
  <c r="BF61" i="49"/>
  <c r="BH61" i="49"/>
  <c r="BI61" i="49"/>
  <c r="BC63" i="49"/>
  <c r="BD63" i="49" s="1"/>
  <c r="BD62" i="49"/>
  <c r="BG56" i="43"/>
  <c r="BI56" i="43"/>
  <c r="BH56" i="43"/>
  <c r="BF56" i="43"/>
  <c r="BD57" i="43"/>
  <c r="BC58" i="43"/>
  <c r="BG56" i="40"/>
  <c r="BF56" i="40"/>
  <c r="BH56" i="40"/>
  <c r="BI56" i="40"/>
  <c r="BD57" i="40"/>
  <c r="BC58" i="40"/>
  <c r="BD56" i="34"/>
  <c r="BC57" i="34"/>
  <c r="BI55" i="34"/>
  <c r="BF55" i="34"/>
  <c r="BH55" i="34"/>
  <c r="BG55" i="34"/>
  <c r="BD57" i="45"/>
  <c r="BC58" i="45"/>
  <c r="BG56" i="45"/>
  <c r="BF56" i="45"/>
  <c r="BH56" i="45"/>
  <c r="BI56" i="45"/>
  <c r="BD57" i="46"/>
  <c r="BC58" i="46"/>
  <c r="BG56" i="46"/>
  <c r="BH56" i="46"/>
  <c r="BF56" i="46"/>
  <c r="BI56" i="46"/>
  <c r="BG55" i="47"/>
  <c r="BH55" i="47"/>
  <c r="BI55" i="47"/>
  <c r="BF55" i="47"/>
  <c r="BC57" i="47"/>
  <c r="BD57" i="47" s="1"/>
  <c r="BF61" i="52" l="1"/>
  <c r="BH61" i="52"/>
  <c r="BI61" i="52"/>
  <c r="BG61" i="52"/>
  <c r="BC63" i="52"/>
  <c r="BD63" i="52" s="1"/>
  <c r="BD62" i="52"/>
  <c r="BH62" i="51"/>
  <c r="BF62" i="51"/>
  <c r="BG62" i="51"/>
  <c r="BI62" i="51"/>
  <c r="BI63" i="51"/>
  <c r="BG63" i="51"/>
  <c r="BH63" i="51"/>
  <c r="BF63" i="51"/>
  <c r="BG59" i="50"/>
  <c r="BF59" i="50"/>
  <c r="BI59" i="50"/>
  <c r="BH59" i="50"/>
  <c r="BD60" i="50"/>
  <c r="BC61" i="50"/>
  <c r="BH62" i="49"/>
  <c r="BG62" i="49"/>
  <c r="BI62" i="49"/>
  <c r="BF62" i="49"/>
  <c r="BI63" i="49"/>
  <c r="BH63" i="49"/>
  <c r="BF63" i="49"/>
  <c r="BG63" i="49"/>
  <c r="BD58" i="43"/>
  <c r="BC59" i="43"/>
  <c r="BI57" i="43"/>
  <c r="BH57" i="43"/>
  <c r="BG57" i="43"/>
  <c r="BF57" i="43"/>
  <c r="BI57" i="40"/>
  <c r="BH57" i="40"/>
  <c r="BF57" i="40"/>
  <c r="BG57" i="40"/>
  <c r="BC59" i="40"/>
  <c r="BD58" i="40"/>
  <c r="BD57" i="34"/>
  <c r="BC58" i="34"/>
  <c r="BG56" i="34"/>
  <c r="BH56" i="34"/>
  <c r="BF56" i="34"/>
  <c r="BI56" i="34"/>
  <c r="BC59" i="45"/>
  <c r="BD58" i="45"/>
  <c r="BI57" i="45"/>
  <c r="BG57" i="45"/>
  <c r="BH57" i="45"/>
  <c r="BF57" i="45"/>
  <c r="BC59" i="46"/>
  <c r="BD58" i="46"/>
  <c r="BI57" i="46"/>
  <c r="BF57" i="46"/>
  <c r="BH57" i="46"/>
  <c r="BG57" i="46"/>
  <c r="BC58" i="47"/>
  <c r="BD58" i="47" s="1"/>
  <c r="BH56" i="47"/>
  <c r="BI56" i="47"/>
  <c r="BF56" i="47"/>
  <c r="BG56" i="47"/>
  <c r="BG62" i="52" l="1"/>
  <c r="BI62" i="52"/>
  <c r="BF62" i="52"/>
  <c r="BH62" i="52"/>
  <c r="BH63" i="52"/>
  <c r="BF63" i="52"/>
  <c r="BI63" i="52"/>
  <c r="BG63" i="52"/>
  <c r="BC62" i="50"/>
  <c r="BD61" i="50"/>
  <c r="BI60" i="50"/>
  <c r="BH60" i="50"/>
  <c r="BG60" i="50"/>
  <c r="BF60" i="50"/>
  <c r="BD59" i="43"/>
  <c r="BC60" i="43"/>
  <c r="BG58" i="43"/>
  <c r="BI58" i="43"/>
  <c r="BH58" i="43"/>
  <c r="BF58" i="43"/>
  <c r="BG58" i="40"/>
  <c r="BF58" i="40"/>
  <c r="BH58" i="40"/>
  <c r="BI58" i="40"/>
  <c r="BD59" i="40"/>
  <c r="BC60" i="40"/>
  <c r="BC59" i="34"/>
  <c r="BD58" i="34"/>
  <c r="BI57" i="34"/>
  <c r="BF57" i="34"/>
  <c r="BG57" i="34"/>
  <c r="BH57" i="34"/>
  <c r="BG58" i="45"/>
  <c r="BH58" i="45"/>
  <c r="BI58" i="45"/>
  <c r="BF58" i="45"/>
  <c r="BD59" i="45"/>
  <c r="BC60" i="45"/>
  <c r="BG58" i="46"/>
  <c r="BH58" i="46"/>
  <c r="BF58" i="46"/>
  <c r="BI58" i="46"/>
  <c r="BD59" i="46"/>
  <c r="BC60" i="46"/>
  <c r="BC59" i="47"/>
  <c r="BD59" i="47" s="1"/>
  <c r="BI57" i="47"/>
  <c r="BF57" i="47"/>
  <c r="BH57" i="47"/>
  <c r="BG57" i="47"/>
  <c r="BG61" i="50" l="1"/>
  <c r="BF61" i="50"/>
  <c r="BI61" i="50"/>
  <c r="BH61" i="50"/>
  <c r="BC63" i="50"/>
  <c r="BD63" i="50" s="1"/>
  <c r="BD62" i="50"/>
  <c r="BD60" i="43"/>
  <c r="BC61" i="43"/>
  <c r="BI59" i="43"/>
  <c r="BF59" i="43"/>
  <c r="BH59" i="43"/>
  <c r="BG59" i="43"/>
  <c r="BC61" i="40"/>
  <c r="BD60" i="40"/>
  <c r="BI59" i="40"/>
  <c r="BH59" i="40"/>
  <c r="BF59" i="40"/>
  <c r="BG59" i="40"/>
  <c r="BG58" i="34"/>
  <c r="BH58" i="34"/>
  <c r="BF58" i="34"/>
  <c r="BI58" i="34"/>
  <c r="BD59" i="34"/>
  <c r="BC60" i="34"/>
  <c r="BC61" i="45"/>
  <c r="BD60" i="45"/>
  <c r="BI59" i="45"/>
  <c r="BH59" i="45"/>
  <c r="BF59" i="45"/>
  <c r="BG59" i="45"/>
  <c r="BI59" i="46"/>
  <c r="BF59" i="46"/>
  <c r="BH59" i="46"/>
  <c r="BG59" i="46"/>
  <c r="BC61" i="46"/>
  <c r="BD60" i="46"/>
  <c r="BF58" i="47"/>
  <c r="BG58" i="47"/>
  <c r="BH58" i="47"/>
  <c r="BI58" i="47"/>
  <c r="BC60" i="47"/>
  <c r="BD60" i="47" s="1"/>
  <c r="BH62" i="50" l="1"/>
  <c r="BF62" i="50"/>
  <c r="BG62" i="50"/>
  <c r="BI62" i="50"/>
  <c r="BI63" i="50"/>
  <c r="BG63" i="50"/>
  <c r="BH63" i="50"/>
  <c r="BF63" i="50"/>
  <c r="BD61" i="43"/>
  <c r="BC62" i="43"/>
  <c r="BG60" i="43"/>
  <c r="BF60" i="43"/>
  <c r="BH60" i="43"/>
  <c r="BI60" i="43"/>
  <c r="BG60" i="40"/>
  <c r="BF60" i="40"/>
  <c r="BI60" i="40"/>
  <c r="BH60" i="40"/>
  <c r="BD61" i="40"/>
  <c r="BC62" i="40"/>
  <c r="BC61" i="34"/>
  <c r="BD60" i="34"/>
  <c r="BI59" i="34"/>
  <c r="BF59" i="34"/>
  <c r="BG59" i="34"/>
  <c r="BH59" i="34"/>
  <c r="BG60" i="45"/>
  <c r="BF60" i="45"/>
  <c r="BI60" i="45"/>
  <c r="BH60" i="45"/>
  <c r="BD61" i="45"/>
  <c r="BC62" i="45"/>
  <c r="BG60" i="46"/>
  <c r="BH60" i="46"/>
  <c r="BI60" i="46"/>
  <c r="BF60" i="46"/>
  <c r="BD61" i="46"/>
  <c r="BC62" i="46"/>
  <c r="BG59" i="47"/>
  <c r="BH59" i="47"/>
  <c r="BI59" i="47"/>
  <c r="BF59" i="47"/>
  <c r="BC61" i="47"/>
  <c r="BD61" i="47" s="1"/>
  <c r="BD62" i="43" l="1"/>
  <c r="BC63" i="43"/>
  <c r="BD63" i="43" s="1"/>
  <c r="BI61" i="43"/>
  <c r="BG61" i="43"/>
  <c r="BF61" i="43"/>
  <c r="BH61" i="43"/>
  <c r="BC63" i="40"/>
  <c r="BD63" i="40" s="1"/>
  <c r="BD62" i="40"/>
  <c r="BI61" i="40"/>
  <c r="BH61" i="40"/>
  <c r="BF61" i="40"/>
  <c r="BG61" i="40"/>
  <c r="BG60" i="34"/>
  <c r="BH60" i="34"/>
  <c r="BI60" i="34"/>
  <c r="BF60" i="34"/>
  <c r="BD61" i="34"/>
  <c r="BC62" i="34"/>
  <c r="BC63" i="45"/>
  <c r="BD63" i="45" s="1"/>
  <c r="BD62" i="45"/>
  <c r="BI61" i="45"/>
  <c r="BH61" i="45"/>
  <c r="BF61" i="45"/>
  <c r="BG61" i="45"/>
  <c r="BC63" i="46"/>
  <c r="BD63" i="46" s="1"/>
  <c r="BD62" i="46"/>
  <c r="BI61" i="46"/>
  <c r="BF61" i="46"/>
  <c r="BG61" i="46"/>
  <c r="BH61" i="46"/>
  <c r="BC62" i="47"/>
  <c r="BD62" i="47" s="1"/>
  <c r="BI60" i="47"/>
  <c r="BF60" i="47"/>
  <c r="BG60" i="47"/>
  <c r="BH60" i="47"/>
  <c r="BI63" i="43" l="1"/>
  <c r="BH63" i="43"/>
  <c r="BG63" i="43"/>
  <c r="BF63" i="43"/>
  <c r="BG62" i="43"/>
  <c r="BH62" i="43"/>
  <c r="BF62" i="43"/>
  <c r="BI62" i="43"/>
  <c r="BG62" i="40"/>
  <c r="BF62" i="40"/>
  <c r="BH62" i="40"/>
  <c r="BI62" i="40"/>
  <c r="BI63" i="40"/>
  <c r="BH63" i="40"/>
  <c r="BG63" i="40"/>
  <c r="BF63" i="40"/>
  <c r="BD62" i="34"/>
  <c r="BC63" i="34"/>
  <c r="BD63" i="34" s="1"/>
  <c r="BI61" i="34"/>
  <c r="BF61" i="34"/>
  <c r="BG61" i="34"/>
  <c r="BH61" i="34"/>
  <c r="BG62" i="45"/>
  <c r="BF62" i="45"/>
  <c r="BH62" i="45"/>
  <c r="BI62" i="45"/>
  <c r="BI63" i="45"/>
  <c r="BH63" i="45"/>
  <c r="BG63" i="45"/>
  <c r="BF63" i="45"/>
  <c r="BG62" i="46"/>
  <c r="BH62" i="46"/>
  <c r="BI62" i="46"/>
  <c r="BF62" i="46"/>
  <c r="BI63" i="46"/>
  <c r="BF63" i="46"/>
  <c r="BH63" i="46"/>
  <c r="BG63" i="46"/>
  <c r="BF62" i="47"/>
  <c r="BC63" i="47"/>
  <c r="BD63" i="47" s="1"/>
  <c r="BG61" i="47"/>
  <c r="BH61" i="47"/>
  <c r="BF61" i="47"/>
  <c r="BI61" i="47"/>
  <c r="BG62" i="47"/>
  <c r="BI63" i="34" l="1"/>
  <c r="BF63" i="34"/>
  <c r="BH63" i="34"/>
  <c r="BG63" i="34"/>
  <c r="BG62" i="34"/>
  <c r="BH62" i="34"/>
  <c r="BF62" i="34"/>
  <c r="BI62" i="34"/>
  <c r="BI62" i="47"/>
  <c r="BH62" i="47"/>
  <c r="BI63" i="47"/>
  <c r="BG63" i="47"/>
  <c r="BF63" i="47"/>
  <c r="BH63" i="47"/>
  <c r="AH67" i="40" l="1"/>
  <c r="AH66" i="40"/>
  <c r="AH65" i="40"/>
  <c r="AG67" i="40"/>
  <c r="AG66" i="40"/>
  <c r="AG65" i="40"/>
  <c r="AF67" i="40" l="1"/>
  <c r="AF66" i="40"/>
  <c r="AF65" i="40"/>
  <c r="G61" i="40"/>
  <c r="G60" i="40"/>
  <c r="L16" i="40" a="1"/>
  <c r="L16" i="40" s="1"/>
  <c r="L13" i="40"/>
  <c r="L12" i="40"/>
  <c r="L11" i="40"/>
  <c r="L10" i="40"/>
  <c r="L9" i="40"/>
  <c r="L8" i="40"/>
  <c r="AF7" i="40"/>
  <c r="AF8" i="40" s="1"/>
  <c r="AF9" i="40" s="1"/>
  <c r="AF10" i="40" s="1"/>
  <c r="AF11" i="40" s="1"/>
  <c r="AF12" i="40" s="1"/>
  <c r="AF13" i="40" s="1"/>
  <c r="AF14" i="40" s="1"/>
  <c r="AF15" i="40" s="1"/>
  <c r="AF16" i="40" s="1"/>
  <c r="AF17" i="40" s="1"/>
  <c r="AF18" i="40" s="1"/>
  <c r="AF19" i="40" s="1"/>
  <c r="AF20" i="40" s="1"/>
  <c r="AF21" i="40" s="1"/>
  <c r="AF22" i="40" s="1"/>
  <c r="AF23" i="40" s="1"/>
  <c r="AF24" i="40" s="1"/>
  <c r="AF25" i="40" s="1"/>
  <c r="AF26" i="40" s="1"/>
  <c r="AF27" i="40" s="1"/>
  <c r="AF28" i="40" s="1"/>
  <c r="AF29" i="40" s="1"/>
  <c r="AF30" i="40" s="1"/>
  <c r="AF31" i="40" s="1"/>
  <c r="AF32" i="40" s="1"/>
  <c r="AF33" i="40" s="1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48" i="40" s="1"/>
  <c r="AF49" i="40" s="1"/>
  <c r="AF50" i="40" s="1"/>
  <c r="AF51" i="40" s="1"/>
  <c r="AF52" i="40" s="1"/>
  <c r="AF53" i="40" s="1"/>
  <c r="AF54" i="40" s="1"/>
  <c r="AF55" i="40" s="1"/>
  <c r="AF56" i="40" s="1"/>
  <c r="AF57" i="40" s="1"/>
  <c r="AF58" i="40" s="1"/>
  <c r="AF59" i="40" s="1"/>
  <c r="AF60" i="40" s="1"/>
  <c r="AF61" i="40" s="1"/>
  <c r="AF62" i="40" s="1"/>
  <c r="AF63" i="40" s="1"/>
  <c r="AF64" i="40" s="1"/>
  <c r="AK4" i="40"/>
  <c r="G3" i="40"/>
  <c r="AJ2" i="40"/>
  <c r="E2" i="40"/>
  <c r="E3" i="40" s="1"/>
  <c r="G14" i="40"/>
  <c r="AJ61" i="40"/>
  <c r="AK2" i="40" l="1"/>
  <c r="AL4" i="40"/>
  <c r="AL2" i="40" s="1"/>
  <c r="AL61" i="40"/>
  <c r="AK61" i="40"/>
  <c r="L14" i="40"/>
  <c r="M10" i="40" s="1"/>
  <c r="G10" i="40"/>
  <c r="AJ57" i="40"/>
  <c r="G16" i="40"/>
  <c r="G9" i="40"/>
  <c r="G54" i="40"/>
  <c r="AJ59" i="40"/>
  <c r="AJ47" i="40"/>
  <c r="AJ9" i="40"/>
  <c r="G21" i="40"/>
  <c r="G25" i="40"/>
  <c r="AJ38" i="40"/>
  <c r="AJ15" i="40"/>
  <c r="G27" i="40"/>
  <c r="E14" i="40"/>
  <c r="AJ16" i="40"/>
  <c r="G39" i="40"/>
  <c r="G40" i="40"/>
  <c r="AJ46" i="40"/>
  <c r="AJ50" i="40"/>
  <c r="G58" i="40"/>
  <c r="G17" i="40"/>
  <c r="AJ27" i="40"/>
  <c r="G38" i="40"/>
  <c r="G63" i="40"/>
  <c r="G15" i="40"/>
  <c r="AJ58" i="40"/>
  <c r="G24" i="40"/>
  <c r="AJ63" i="40"/>
  <c r="AJ12" i="40"/>
  <c r="AJ13" i="40"/>
  <c r="G51" i="40"/>
  <c r="G26" i="40"/>
  <c r="G42" i="40"/>
  <c r="G48" i="40"/>
  <c r="AJ36" i="40"/>
  <c r="AJ51" i="40"/>
  <c r="AJ26" i="40"/>
  <c r="G7" i="40"/>
  <c r="AJ56" i="40"/>
  <c r="G64" i="40"/>
  <c r="AJ7" i="40"/>
  <c r="G11" i="40"/>
  <c r="AJ14" i="40"/>
  <c r="AJ17" i="40"/>
  <c r="AJ18" i="40"/>
  <c r="AJ10" i="40"/>
  <c r="AJ44" i="40"/>
  <c r="G18" i="40"/>
  <c r="G23" i="40"/>
  <c r="G47" i="40"/>
  <c r="AJ49" i="40"/>
  <c r="AJ54" i="40"/>
  <c r="G45" i="40"/>
  <c r="AJ60" i="40"/>
  <c r="G19" i="40"/>
  <c r="AJ52" i="40"/>
  <c r="AJ62" i="40"/>
  <c r="G59" i="40"/>
  <c r="AJ42" i="40"/>
  <c r="AJ39" i="40"/>
  <c r="G49" i="40"/>
  <c r="AJ43" i="40"/>
  <c r="G22" i="40"/>
  <c r="AJ24" i="40"/>
  <c r="AJ33" i="40"/>
  <c r="G31" i="40"/>
  <c r="G41" i="40"/>
  <c r="AJ20" i="40"/>
  <c r="AJ21" i="40"/>
  <c r="AJ67" i="40"/>
  <c r="G43" i="40"/>
  <c r="AJ66" i="40"/>
  <c r="AJ48" i="40"/>
  <c r="G30" i="40"/>
  <c r="AJ65" i="40"/>
  <c r="G37" i="40"/>
  <c r="G52" i="40"/>
  <c r="AJ35" i="40"/>
  <c r="AJ29" i="40"/>
  <c r="G36" i="40"/>
  <c r="AJ8" i="40"/>
  <c r="AJ34" i="40"/>
  <c r="G29" i="40"/>
  <c r="AJ22" i="40"/>
  <c r="AJ37" i="40"/>
  <c r="G13" i="40"/>
  <c r="AJ28" i="40"/>
  <c r="G53" i="40"/>
  <c r="AJ55" i="40"/>
  <c r="G56" i="40"/>
  <c r="AJ25" i="40"/>
  <c r="AJ41" i="40"/>
  <c r="G35" i="40"/>
  <c r="AJ40" i="40"/>
  <c r="AJ64" i="40"/>
  <c r="G33" i="40"/>
  <c r="AJ32" i="40"/>
  <c r="AJ53" i="40"/>
  <c r="G12" i="40"/>
  <c r="G55" i="40"/>
  <c r="AJ23" i="40"/>
  <c r="G57" i="40"/>
  <c r="G32" i="40"/>
  <c r="AJ31" i="40"/>
  <c r="G50" i="40"/>
  <c r="G28" i="40"/>
  <c r="AJ30" i="40"/>
  <c r="AJ11" i="40"/>
  <c r="G44" i="40"/>
  <c r="AJ45" i="40"/>
  <c r="G62" i="40"/>
  <c r="G65" i="40"/>
  <c r="G34" i="40"/>
  <c r="G46" i="40"/>
  <c r="G8" i="40"/>
  <c r="AJ19" i="40"/>
  <c r="G20" i="40"/>
  <c r="AG61" i="40" l="1"/>
  <c r="AH61" i="40"/>
  <c r="AL60" i="40"/>
  <c r="AL66" i="40"/>
  <c r="AL67" i="40"/>
  <c r="AK60" i="40"/>
  <c r="AK66" i="40"/>
  <c r="AK67" i="40"/>
  <c r="AM61" i="40"/>
  <c r="M13" i="40"/>
  <c r="M9" i="40"/>
  <c r="M14" i="40"/>
  <c r="C79" i="40"/>
  <c r="Y14" i="40"/>
  <c r="L5" i="40"/>
  <c r="M12" i="40"/>
  <c r="M11" i="40"/>
  <c r="M8" i="40"/>
  <c r="AL39" i="40"/>
  <c r="AK9" i="40"/>
  <c r="AL62" i="40"/>
  <c r="AK11" i="40"/>
  <c r="AK40" i="40"/>
  <c r="E53" i="40"/>
  <c r="AL51" i="40"/>
  <c r="AL31" i="40"/>
  <c r="AL30" i="40"/>
  <c r="E27" i="40"/>
  <c r="AL35" i="40"/>
  <c r="AL53" i="40"/>
  <c r="AK50" i="40"/>
  <c r="E35" i="40"/>
  <c r="AL8" i="40"/>
  <c r="AK42" i="40"/>
  <c r="E65" i="40"/>
  <c r="AK32" i="40"/>
  <c r="AK46" i="40"/>
  <c r="AK62" i="40"/>
  <c r="AK21" i="40"/>
  <c r="E11" i="40"/>
  <c r="E33" i="40"/>
  <c r="E39" i="40"/>
  <c r="AL13" i="40"/>
  <c r="E50" i="40"/>
  <c r="E7" i="40"/>
  <c r="AL56" i="40"/>
  <c r="AL64" i="40"/>
  <c r="AL28" i="40"/>
  <c r="E23" i="40"/>
  <c r="AK53" i="40"/>
  <c r="AK10" i="40"/>
  <c r="AK15" i="40"/>
  <c r="AK29" i="40"/>
  <c r="AL14" i="40"/>
  <c r="AK27" i="40"/>
  <c r="E45" i="40"/>
  <c r="E57" i="40"/>
  <c r="E38" i="40"/>
  <c r="E40" i="40"/>
  <c r="AL63" i="40"/>
  <c r="E51" i="40"/>
  <c r="E43" i="40"/>
  <c r="AL57" i="40"/>
  <c r="AL52" i="40"/>
  <c r="E32" i="40"/>
  <c r="AL44" i="40"/>
  <c r="AL11" i="40"/>
  <c r="E20" i="40"/>
  <c r="E24" i="40"/>
  <c r="AK47" i="40"/>
  <c r="AL37" i="40"/>
  <c r="AK20" i="40"/>
  <c r="AK25" i="40"/>
  <c r="AL42" i="40"/>
  <c r="AK58" i="40"/>
  <c r="AL36" i="40"/>
  <c r="AL59" i="40"/>
  <c r="AK37" i="40"/>
  <c r="AK36" i="40"/>
  <c r="E58" i="40"/>
  <c r="AK8" i="40"/>
  <c r="AK51" i="40"/>
  <c r="E59" i="40"/>
  <c r="AK63" i="40"/>
  <c r="E46" i="40"/>
  <c r="E54" i="40"/>
  <c r="AK7" i="40"/>
  <c r="E41" i="40"/>
  <c r="E64" i="40"/>
  <c r="E28" i="40"/>
  <c r="AL40" i="40"/>
  <c r="AL45" i="40"/>
  <c r="AL32" i="40"/>
  <c r="AL7" i="40"/>
  <c r="E8" i="40"/>
  <c r="E15" i="40"/>
  <c r="E49" i="40"/>
  <c r="AL10" i="40"/>
  <c r="E47" i="40"/>
  <c r="AK24" i="40"/>
  <c r="E34" i="40"/>
  <c r="E56" i="40"/>
  <c r="AK26" i="40"/>
  <c r="E25" i="40"/>
  <c r="AL26" i="40"/>
  <c r="AK23" i="40"/>
  <c r="AK38" i="40"/>
  <c r="AK39" i="40"/>
  <c r="AK22" i="40"/>
  <c r="AL47" i="40"/>
  <c r="E12" i="40"/>
  <c r="AL20" i="40"/>
  <c r="E52" i="40"/>
  <c r="AK16" i="40"/>
  <c r="AL23" i="40"/>
  <c r="AK31" i="40"/>
  <c r="AL49" i="40"/>
  <c r="AK49" i="40"/>
  <c r="AL50" i="40"/>
  <c r="AL24" i="40"/>
  <c r="AK41" i="40"/>
  <c r="AK14" i="40"/>
  <c r="E22" i="40"/>
  <c r="E31" i="40"/>
  <c r="E10" i="40"/>
  <c r="E17" i="40"/>
  <c r="E29" i="40"/>
  <c r="AK43" i="40"/>
  <c r="AL15" i="40"/>
  <c r="E37" i="40"/>
  <c r="E42" i="40"/>
  <c r="AK34" i="40"/>
  <c r="AK54" i="40"/>
  <c r="E26" i="40"/>
  <c r="AL21" i="40"/>
  <c r="E36" i="40"/>
  <c r="AK19" i="40"/>
  <c r="E21" i="40"/>
  <c r="AK48" i="40"/>
  <c r="AL12" i="40"/>
  <c r="E18" i="40"/>
  <c r="AL54" i="40"/>
  <c r="AK45" i="40"/>
  <c r="AK55" i="40"/>
  <c r="AL55" i="40"/>
  <c r="AK35" i="40"/>
  <c r="E48" i="40"/>
  <c r="E16" i="40"/>
  <c r="AL16" i="40"/>
  <c r="AK18" i="40"/>
  <c r="AK52" i="40"/>
  <c r="E30" i="40"/>
  <c r="AL48" i="40"/>
  <c r="AL25" i="40"/>
  <c r="AL9" i="40"/>
  <c r="AK64" i="40"/>
  <c r="E55" i="40"/>
  <c r="AK65" i="40"/>
  <c r="E62" i="40"/>
  <c r="E44" i="40"/>
  <c r="AL46" i="40"/>
  <c r="AL41" i="40"/>
  <c r="AK12" i="40"/>
  <c r="E19" i="40"/>
  <c r="AK30" i="40"/>
  <c r="AK44" i="40"/>
  <c r="E13" i="40"/>
  <c r="AK17" i="40"/>
  <c r="AL43" i="40"/>
  <c r="AL65" i="40"/>
  <c r="E63" i="40"/>
  <c r="AK28" i="40"/>
  <c r="AL38" i="40"/>
  <c r="AL19" i="40"/>
  <c r="AL33" i="40"/>
  <c r="AL27" i="40"/>
  <c r="AK13" i="40"/>
  <c r="AK33" i="40"/>
  <c r="AL34" i="40"/>
  <c r="AL58" i="40"/>
  <c r="AL18" i="40"/>
  <c r="AK57" i="40"/>
  <c r="AL17" i="40"/>
  <c r="AK59" i="40"/>
  <c r="AL29" i="40"/>
  <c r="AL22" i="40"/>
  <c r="AK56" i="40"/>
  <c r="E9" i="40"/>
  <c r="AG11" i="40" l="1"/>
  <c r="AH11" i="40"/>
  <c r="AH15" i="40"/>
  <c r="AG15" i="40"/>
  <c r="AG40" i="40"/>
  <c r="AH40" i="40"/>
  <c r="AM32" i="40"/>
  <c r="AM16" i="40"/>
  <c r="AH16" i="40"/>
  <c r="AG16" i="40"/>
  <c r="AM36" i="40"/>
  <c r="AG35" i="40"/>
  <c r="AH35" i="40"/>
  <c r="AG36" i="40"/>
  <c r="AH36" i="40"/>
  <c r="AG31" i="40"/>
  <c r="AH31" i="40"/>
  <c r="AM20" i="40"/>
  <c r="AM11" i="40"/>
  <c r="AM39" i="40"/>
  <c r="AM27" i="40"/>
  <c r="AM15" i="40"/>
  <c r="AM23" i="40"/>
  <c r="AM24" i="40"/>
  <c r="AH19" i="40"/>
  <c r="AG19" i="40"/>
  <c r="AH32" i="40"/>
  <c r="AG32" i="40"/>
  <c r="AH27" i="40"/>
  <c r="AG27" i="40"/>
  <c r="AM14" i="40"/>
  <c r="AH28" i="40"/>
  <c r="AG28" i="40"/>
  <c r="AH20" i="40"/>
  <c r="AG20" i="40"/>
  <c r="AM35" i="40"/>
  <c r="AM28" i="40"/>
  <c r="AM19" i="40"/>
  <c r="AH39" i="40"/>
  <c r="AG39" i="40"/>
  <c r="AH24" i="40"/>
  <c r="AG24" i="40"/>
  <c r="AH23" i="40"/>
  <c r="AG23" i="40"/>
  <c r="AM31" i="40"/>
  <c r="AM40" i="40"/>
  <c r="AH14" i="40"/>
  <c r="AG14" i="40"/>
  <c r="AH60" i="40"/>
  <c r="AG60" i="40"/>
  <c r="AH9" i="40"/>
  <c r="AH58" i="40"/>
  <c r="AH52" i="40"/>
  <c r="AH50" i="40"/>
  <c r="AH33" i="40"/>
  <c r="AH49" i="40"/>
  <c r="AH22" i="40"/>
  <c r="AH54" i="40"/>
  <c r="AH37" i="40"/>
  <c r="AH48" i="40"/>
  <c r="AH59" i="40"/>
  <c r="AH26" i="40"/>
  <c r="AH42" i="40"/>
  <c r="AH17" i="40"/>
  <c r="AH25" i="40"/>
  <c r="AH45" i="40"/>
  <c r="AH18" i="40"/>
  <c r="AH38" i="40"/>
  <c r="AH10" i="40"/>
  <c r="AH46" i="40"/>
  <c r="AH44" i="40"/>
  <c r="AH51" i="40"/>
  <c r="AH8" i="40"/>
  <c r="AH12" i="40"/>
  <c r="AH53" i="40"/>
  <c r="AH47" i="40"/>
  <c r="AH21" i="40"/>
  <c r="AH57" i="40"/>
  <c r="AH41" i="40"/>
  <c r="AH34" i="40"/>
  <c r="AH55" i="40"/>
  <c r="AH13" i="40"/>
  <c r="AH56" i="40"/>
  <c r="AH43" i="40"/>
  <c r="AH29" i="40"/>
  <c r="AH30" i="40"/>
  <c r="AH62" i="40"/>
  <c r="AH63" i="40"/>
  <c r="AH64" i="40"/>
  <c r="AH7" i="40"/>
  <c r="AG9" i="40"/>
  <c r="AG58" i="40"/>
  <c r="AG52" i="40"/>
  <c r="AG50" i="40"/>
  <c r="AG33" i="40"/>
  <c r="AG49" i="40"/>
  <c r="AG7" i="40"/>
  <c r="AG22" i="40"/>
  <c r="AG54" i="40"/>
  <c r="AG37" i="40"/>
  <c r="AG48" i="40"/>
  <c r="AG59" i="40"/>
  <c r="AG26" i="40"/>
  <c r="AG42" i="40"/>
  <c r="AG17" i="40"/>
  <c r="AG25" i="40"/>
  <c r="AG45" i="40"/>
  <c r="AG18" i="40"/>
  <c r="AG38" i="40"/>
  <c r="AG10" i="40"/>
  <c r="AG46" i="40"/>
  <c r="AG44" i="40"/>
  <c r="AG51" i="40"/>
  <c r="AG8" i="40"/>
  <c r="AG12" i="40"/>
  <c r="AG53" i="40"/>
  <c r="AG47" i="40"/>
  <c r="AG21" i="40"/>
  <c r="AG57" i="40"/>
  <c r="AG41" i="40"/>
  <c r="AG34" i="40"/>
  <c r="AG55" i="40"/>
  <c r="AG13" i="40"/>
  <c r="AG56" i="40"/>
  <c r="AG43" i="40"/>
  <c r="AG29" i="40"/>
  <c r="AG30" i="40"/>
  <c r="AG62" i="40"/>
  <c r="AG63" i="40"/>
  <c r="AG64" i="40"/>
  <c r="AM66" i="40"/>
  <c r="AM60" i="40"/>
  <c r="AM67" i="40"/>
  <c r="AM53" i="40"/>
  <c r="R16" i="40" a="1"/>
  <c r="R16" i="40" s="1"/>
  <c r="U13" i="40"/>
  <c r="O13" i="40"/>
  <c r="R11" i="40"/>
  <c r="U9" i="40"/>
  <c r="O9" i="40"/>
  <c r="R10" i="40"/>
  <c r="U8" i="40"/>
  <c r="R12" i="40"/>
  <c r="O11" i="40"/>
  <c r="R13" i="40"/>
  <c r="O12" i="40"/>
  <c r="O16" i="40" a="1"/>
  <c r="O16" i="40" s="1"/>
  <c r="U16" i="40" a="1"/>
  <c r="U16" i="40" s="1"/>
  <c r="O10" i="40"/>
  <c r="O8" i="40"/>
  <c r="R9" i="40"/>
  <c r="U11" i="40"/>
  <c r="U10" i="40"/>
  <c r="R8" i="40"/>
  <c r="U12" i="40"/>
  <c r="AM10" i="40"/>
  <c r="AM13" i="40"/>
  <c r="AM21" i="40"/>
  <c r="AM52" i="40"/>
  <c r="AM51" i="40"/>
  <c r="AM50" i="40"/>
  <c r="AM33" i="40"/>
  <c r="AM49" i="40"/>
  <c r="AM7" i="40"/>
  <c r="AM38" i="40"/>
  <c r="AM55" i="40"/>
  <c r="AM58" i="40"/>
  <c r="AM37" i="40"/>
  <c r="AM48" i="40"/>
  <c r="AM43" i="40"/>
  <c r="AM42" i="40"/>
  <c r="AM45" i="40"/>
  <c r="AM18" i="40"/>
  <c r="AM47" i="40"/>
  <c r="AM54" i="40"/>
  <c r="AM64" i="40"/>
  <c r="AM44" i="40"/>
  <c r="AM25" i="40"/>
  <c r="AM62" i="40"/>
  <c r="AM8" i="40"/>
  <c r="AM12" i="40"/>
  <c r="AM17" i="40"/>
  <c r="AM9" i="40"/>
  <c r="AM22" i="40"/>
  <c r="AM57" i="40"/>
  <c r="AM41" i="40"/>
  <c r="AM34" i="40"/>
  <c r="AM65" i="40"/>
  <c r="AM63" i="40"/>
  <c r="AM46" i="40"/>
  <c r="AM56" i="40"/>
  <c r="AM59" i="40"/>
  <c r="AM26" i="40"/>
  <c r="AM29" i="40"/>
  <c r="AM30" i="40"/>
  <c r="AL31" i="7"/>
  <c r="AL11" i="7"/>
  <c r="AL21" i="7"/>
  <c r="V11" i="40" l="1"/>
  <c r="V9" i="40"/>
  <c r="S13" i="40"/>
  <c r="AA11" i="40"/>
  <c r="AA9" i="40"/>
  <c r="AA10" i="40"/>
  <c r="AA13" i="40"/>
  <c r="R14" i="40"/>
  <c r="S12" i="40" s="1"/>
  <c r="O14" i="40"/>
  <c r="P10" i="40" s="1"/>
  <c r="AA8" i="40"/>
  <c r="AA12" i="40"/>
  <c r="U14" i="40"/>
  <c r="V8" i="40" s="1"/>
  <c r="P9" i="40" l="1"/>
  <c r="P13" i="40"/>
  <c r="S11" i="40"/>
  <c r="P12" i="40"/>
  <c r="P8" i="40"/>
  <c r="V14" i="40"/>
  <c r="U5" i="40"/>
  <c r="AA14" i="40"/>
  <c r="S8" i="40"/>
  <c r="V10" i="40"/>
  <c r="O5" i="40"/>
  <c r="P14" i="40"/>
  <c r="S9" i="40"/>
  <c r="S10" i="40"/>
  <c r="P11" i="40"/>
  <c r="S14" i="40"/>
  <c r="R5" i="40"/>
  <c r="V12" i="40"/>
  <c r="V13" i="40"/>
  <c r="L16" i="34" l="1" a="1"/>
  <c r="L16" i="34" s="1"/>
  <c r="AJ2" i="34"/>
  <c r="L13" i="34" l="1"/>
  <c r="L12" i="34"/>
  <c r="L11" i="34"/>
  <c r="L10" i="34"/>
  <c r="L9" i="34"/>
  <c r="L8" i="34"/>
  <c r="E2" i="34"/>
  <c r="E3" i="34" s="1"/>
  <c r="G61" i="34"/>
  <c r="G60" i="34"/>
  <c r="G3" i="34"/>
  <c r="B7" i="38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G57" i="34"/>
  <c r="G55" i="34"/>
  <c r="B40" i="38" l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3" i="38" s="1"/>
  <c r="B64" i="38" s="1"/>
  <c r="B65" i="38" s="1"/>
  <c r="B66" i="38" s="1"/>
  <c r="B67" i="38" s="1"/>
  <c r="B68" i="38" s="1"/>
  <c r="G50" i="34"/>
  <c r="G42" i="34"/>
  <c r="G21" i="34"/>
  <c r="G35" i="34"/>
  <c r="G18" i="34"/>
  <c r="G65" i="34"/>
  <c r="G56" i="34"/>
  <c r="G48" i="34"/>
  <c r="G47" i="34"/>
  <c r="G28" i="34"/>
  <c r="G27" i="34"/>
  <c r="G26" i="34"/>
  <c r="G41" i="34"/>
  <c r="G29" i="34"/>
  <c r="G45" i="34"/>
  <c r="E57" i="34"/>
  <c r="G64" i="34"/>
  <c r="G16" i="34"/>
  <c r="G14" i="34"/>
  <c r="G51" i="34"/>
  <c r="G36" i="34"/>
  <c r="E55" i="34"/>
  <c r="G63" i="34"/>
  <c r="G49" i="34"/>
  <c r="G40" i="34"/>
  <c r="G43" i="34"/>
  <c r="G34" i="34"/>
  <c r="G24" i="34"/>
  <c r="G53" i="34"/>
  <c r="G54" i="34"/>
  <c r="G19" i="34"/>
  <c r="G17" i="34"/>
  <c r="G59" i="34"/>
  <c r="G31" i="34"/>
  <c r="G33" i="34"/>
  <c r="G9" i="34"/>
  <c r="G58" i="34"/>
  <c r="G7" i="34"/>
  <c r="G44" i="34"/>
  <c r="G8" i="34"/>
  <c r="G20" i="34"/>
  <c r="G10" i="34"/>
  <c r="G62" i="34"/>
  <c r="G30" i="34"/>
  <c r="G46" i="34"/>
  <c r="G12" i="34"/>
  <c r="G52" i="34"/>
  <c r="G32" i="34"/>
  <c r="G23" i="34"/>
  <c r="G25" i="34"/>
  <c r="G38" i="34"/>
  <c r="G22" i="34"/>
  <c r="G13" i="34"/>
  <c r="G39" i="34"/>
  <c r="G15" i="34"/>
  <c r="G11" i="34"/>
  <c r="G37" i="34"/>
  <c r="BT62" i="5" l="1"/>
  <c r="BS62" i="5"/>
  <c r="BR62" i="5"/>
  <c r="BT61" i="5"/>
  <c r="BT63" i="5" s="1"/>
  <c r="BS61" i="5"/>
  <c r="BS63" i="5" s="1"/>
  <c r="BR61" i="5"/>
  <c r="BR63" i="5" s="1"/>
  <c r="BU57" i="5"/>
  <c r="BT57" i="5"/>
  <c r="BS57" i="5"/>
  <c r="BR57" i="5"/>
  <c r="BU56" i="5"/>
  <c r="BU58" i="5" s="1"/>
  <c r="BT56" i="5"/>
  <c r="BS56" i="5"/>
  <c r="BR56" i="5"/>
  <c r="BU47" i="5"/>
  <c r="BT47" i="5"/>
  <c r="BS47" i="5"/>
  <c r="BR47" i="5"/>
  <c r="BU46" i="5"/>
  <c r="BU52" i="5" s="1"/>
  <c r="T13" i="9" s="1"/>
  <c r="BT46" i="5"/>
  <c r="BT52" i="5" s="1"/>
  <c r="BS46" i="5"/>
  <c r="BS52" i="5" s="1"/>
  <c r="BR46" i="5"/>
  <c r="BR52" i="5" s="1"/>
  <c r="BU45" i="5"/>
  <c r="BT45" i="5"/>
  <c r="BS45" i="5"/>
  <c r="BR45" i="5"/>
  <c r="BU44" i="5"/>
  <c r="BU51" i="5" s="1"/>
  <c r="T12" i="9" s="1"/>
  <c r="BT44" i="5"/>
  <c r="BT51" i="5" s="1"/>
  <c r="BT53" i="5" s="1"/>
  <c r="BS44" i="5"/>
  <c r="BS51" i="5" s="1"/>
  <c r="BS53" i="5" s="1"/>
  <c r="BR44" i="5"/>
  <c r="BR51" i="5" s="1"/>
  <c r="BR53" i="5" s="1"/>
  <c r="BU43" i="5"/>
  <c r="BT43" i="5"/>
  <c r="BS43" i="5"/>
  <c r="BR43" i="5"/>
  <c r="BU42" i="5"/>
  <c r="BU50" i="5" s="1"/>
  <c r="T11" i="9" s="1"/>
  <c r="BT42" i="5"/>
  <c r="BT50" i="5" s="1"/>
  <c r="BS42" i="5"/>
  <c r="BS50" i="5" s="1"/>
  <c r="BR42" i="5"/>
  <c r="BR50" i="5" s="1"/>
  <c r="E39" i="34"/>
  <c r="E40" i="34"/>
  <c r="E22" i="34"/>
  <c r="E27" i="34"/>
  <c r="E37" i="34"/>
  <c r="E26" i="34"/>
  <c r="E9" i="34"/>
  <c r="E30" i="34"/>
  <c r="E53" i="34"/>
  <c r="E51" i="34"/>
  <c r="E16" i="34"/>
  <c r="E15" i="34"/>
  <c r="E62" i="34"/>
  <c r="E34" i="34"/>
  <c r="E43" i="34"/>
  <c r="E10" i="34"/>
  <c r="E32" i="34"/>
  <c r="E56" i="34"/>
  <c r="E35" i="34"/>
  <c r="E24" i="34"/>
  <c r="E41" i="34"/>
  <c r="E36" i="34"/>
  <c r="E59" i="34"/>
  <c r="E21" i="34"/>
  <c r="E44" i="34"/>
  <c r="E45" i="34"/>
  <c r="E19" i="34"/>
  <c r="E20" i="34"/>
  <c r="E38" i="34"/>
  <c r="E12" i="34"/>
  <c r="E54" i="34"/>
  <c r="E50" i="34"/>
  <c r="E42" i="34"/>
  <c r="E52" i="34"/>
  <c r="E33" i="34"/>
  <c r="E31" i="34"/>
  <c r="E7" i="34"/>
  <c r="E49" i="34"/>
  <c r="E14" i="34"/>
  <c r="E28" i="34"/>
  <c r="E17" i="34"/>
  <c r="E25" i="34"/>
  <c r="E63" i="34"/>
  <c r="E58" i="34"/>
  <c r="E48" i="34"/>
  <c r="E23" i="34"/>
  <c r="E64" i="34"/>
  <c r="E29" i="34"/>
  <c r="E65" i="34"/>
  <c r="E13" i="34"/>
  <c r="E11" i="34"/>
  <c r="E47" i="34"/>
  <c r="E46" i="34"/>
  <c r="E8" i="34"/>
  <c r="E18" i="34"/>
  <c r="BR58" i="5" l="1"/>
  <c r="BU61" i="5"/>
  <c r="T11" i="10" s="1"/>
  <c r="BT58" i="5"/>
  <c r="O16" i="34" a="1"/>
  <c r="O16" i="34" s="1"/>
  <c r="U11" i="34"/>
  <c r="R12" i="34"/>
  <c r="R13" i="34"/>
  <c r="S13" i="34" s="1"/>
  <c r="O13" i="34"/>
  <c r="U10" i="34"/>
  <c r="U13" i="34"/>
  <c r="R10" i="34"/>
  <c r="O11" i="34"/>
  <c r="O8" i="34"/>
  <c r="U12" i="34"/>
  <c r="R11" i="34"/>
  <c r="R8" i="34"/>
  <c r="O10" i="34"/>
  <c r="U9" i="34"/>
  <c r="V9" i="34" s="1"/>
  <c r="U8" i="34"/>
  <c r="R9" i="34"/>
  <c r="O9" i="34"/>
  <c r="O12" i="34"/>
  <c r="U16" i="34" a="1"/>
  <c r="U16" i="34" s="1"/>
  <c r="R16" i="34" a="1"/>
  <c r="R16" i="34" s="1"/>
  <c r="V11" i="34"/>
  <c r="BU62" i="5"/>
  <c r="T12" i="10" s="1"/>
  <c r="T14" i="9"/>
  <c r="BU53" i="5"/>
  <c r="BS58" i="5"/>
  <c r="AI21" i="7"/>
  <c r="AI31" i="7"/>
  <c r="AI11" i="7"/>
  <c r="T14" i="10" l="1"/>
  <c r="T13" i="10" s="1"/>
  <c r="AA12" i="34"/>
  <c r="O14" i="34"/>
  <c r="P12" i="34" s="1"/>
  <c r="AA10" i="34"/>
  <c r="AA9" i="34"/>
  <c r="AA8" i="34"/>
  <c r="AA11" i="34"/>
  <c r="AA13" i="34"/>
  <c r="R14" i="34"/>
  <c r="R5" i="34" s="1"/>
  <c r="U14" i="34"/>
  <c r="V8" i="34" s="1"/>
  <c r="BU63" i="5"/>
  <c r="O5" i="34" l="1"/>
  <c r="P8" i="34"/>
  <c r="V10" i="34"/>
  <c r="S14" i="34"/>
  <c r="P10" i="34"/>
  <c r="P9" i="34"/>
  <c r="V12" i="34"/>
  <c r="U5" i="34"/>
  <c r="V13" i="34"/>
  <c r="V14" i="34"/>
  <c r="P11" i="34"/>
  <c r="P14" i="34"/>
  <c r="P13" i="34"/>
  <c r="S12" i="34"/>
  <c r="S11" i="34"/>
  <c r="S8" i="34"/>
  <c r="S10" i="34"/>
  <c r="S9" i="34"/>
  <c r="AK4" i="34"/>
  <c r="AJ35" i="34"/>
  <c r="AJ47" i="34"/>
  <c r="AJ7" i="34"/>
  <c r="AK2" i="34" l="1"/>
  <c r="AL4" i="34"/>
  <c r="AL2" i="34" s="1"/>
  <c r="AJ58" i="34"/>
  <c r="AJ52" i="34"/>
  <c r="AJ56" i="34"/>
  <c r="AJ63" i="34"/>
  <c r="AJ53" i="34"/>
  <c r="AJ64" i="34"/>
  <c r="AJ22" i="34"/>
  <c r="AJ19" i="34"/>
  <c r="AJ41" i="34"/>
  <c r="AJ23" i="34"/>
  <c r="AJ30" i="34"/>
  <c r="AJ13" i="34"/>
  <c r="AJ48" i="34"/>
  <c r="AJ54" i="34"/>
  <c r="AJ11" i="34"/>
  <c r="AJ57" i="34"/>
  <c r="AJ38" i="34"/>
  <c r="AJ39" i="34"/>
  <c r="AJ51" i="34"/>
  <c r="AJ59" i="34"/>
  <c r="AJ12" i="34"/>
  <c r="AJ37" i="34"/>
  <c r="AJ65" i="34"/>
  <c r="AJ61" i="34"/>
  <c r="AJ43" i="34"/>
  <c r="AJ60" i="34"/>
  <c r="AJ26" i="34"/>
  <c r="AJ20" i="34"/>
  <c r="AJ15" i="34"/>
  <c r="AJ66" i="34"/>
  <c r="AJ17" i="34"/>
  <c r="AJ31" i="34"/>
  <c r="AJ16" i="34"/>
  <c r="AJ8" i="34"/>
  <c r="AJ28" i="34"/>
  <c r="AJ50" i="34"/>
  <c r="AJ33" i="34"/>
  <c r="AL35" i="34"/>
  <c r="AJ9" i="34"/>
  <c r="AJ55" i="34"/>
  <c r="AJ18" i="34"/>
  <c r="AJ46" i="34"/>
  <c r="AJ42" i="34"/>
  <c r="AJ34" i="34"/>
  <c r="AJ40" i="34"/>
  <c r="AJ67" i="34"/>
  <c r="AJ21" i="34"/>
  <c r="AJ24" i="34"/>
  <c r="AJ62" i="34"/>
  <c r="AJ45" i="34"/>
  <c r="AK35" i="34"/>
  <c r="AJ49" i="34"/>
  <c r="AJ10" i="34"/>
  <c r="AH35" i="34" l="1"/>
  <c r="AG35" i="34"/>
  <c r="AM35" i="34"/>
  <c r="AL66" i="34"/>
  <c r="AK66" i="34"/>
  <c r="AL61" i="34"/>
  <c r="AK61" i="34"/>
  <c r="AL67" i="34"/>
  <c r="AK67" i="34"/>
  <c r="AL60" i="34"/>
  <c r="AK60" i="34"/>
  <c r="AK57" i="34"/>
  <c r="AK59" i="34"/>
  <c r="AK53" i="34"/>
  <c r="AJ44" i="34"/>
  <c r="AL30" i="34"/>
  <c r="AJ29" i="34"/>
  <c r="AK30" i="34"/>
  <c r="AK17" i="34"/>
  <c r="AK12" i="34"/>
  <c r="AL16" i="34"/>
  <c r="AL13" i="34"/>
  <c r="AL53" i="34"/>
  <c r="AL10" i="34"/>
  <c r="AL15" i="34"/>
  <c r="AL63" i="34"/>
  <c r="AK54" i="34"/>
  <c r="AL40" i="34"/>
  <c r="AL22" i="34"/>
  <c r="AL56" i="34"/>
  <c r="AL59" i="34"/>
  <c r="AL11" i="34"/>
  <c r="AL50" i="34"/>
  <c r="AL51" i="34"/>
  <c r="AL54" i="34"/>
  <c r="AL20" i="34"/>
  <c r="AJ14" i="34"/>
  <c r="AK56" i="34"/>
  <c r="AL23" i="34"/>
  <c r="AL26" i="34"/>
  <c r="AK58" i="34"/>
  <c r="AL48" i="34"/>
  <c r="AL38" i="34"/>
  <c r="AL41" i="34"/>
  <c r="AK15" i="34"/>
  <c r="AK47" i="34"/>
  <c r="AL17" i="34"/>
  <c r="AK19" i="34"/>
  <c r="AK9" i="34"/>
  <c r="AK46" i="34"/>
  <c r="AL62" i="34"/>
  <c r="AL8" i="34"/>
  <c r="AK50" i="34"/>
  <c r="AL39" i="34"/>
  <c r="AL31" i="34"/>
  <c r="AK40" i="34"/>
  <c r="AK10" i="34"/>
  <c r="AL58" i="34"/>
  <c r="AK52" i="34"/>
  <c r="AK41" i="34"/>
  <c r="AK64" i="34"/>
  <c r="AK7" i="34"/>
  <c r="AK62" i="34"/>
  <c r="AL47" i="34"/>
  <c r="AK45" i="34"/>
  <c r="AK37" i="34"/>
  <c r="AL45" i="34"/>
  <c r="AK22" i="34"/>
  <c r="AK13" i="34"/>
  <c r="AL55" i="34"/>
  <c r="AJ36" i="34"/>
  <c r="AL12" i="34"/>
  <c r="AK65" i="34"/>
  <c r="AL24" i="34"/>
  <c r="AK24" i="34"/>
  <c r="AL52" i="34"/>
  <c r="AL65" i="34"/>
  <c r="AK21" i="34"/>
  <c r="AK49" i="34"/>
  <c r="AL46" i="34"/>
  <c r="AK16" i="34"/>
  <c r="AK34" i="34"/>
  <c r="AK23" i="34"/>
  <c r="AK20" i="34"/>
  <c r="AL34" i="34"/>
  <c r="AK63" i="34"/>
  <c r="AL28" i="34"/>
  <c r="AK8" i="34"/>
  <c r="AK51" i="34"/>
  <c r="AK39" i="34"/>
  <c r="AK38" i="34"/>
  <c r="AL21" i="34"/>
  <c r="AL7" i="34"/>
  <c r="AL33" i="34"/>
  <c r="AL19" i="34"/>
  <c r="AK33" i="34"/>
  <c r="AK42" i="34"/>
  <c r="AK28" i="34"/>
  <c r="AL37" i="34"/>
  <c r="AL42" i="34"/>
  <c r="AL9" i="34"/>
  <c r="AL49" i="34"/>
  <c r="AL43" i="34"/>
  <c r="AK26" i="34"/>
  <c r="AK11" i="34"/>
  <c r="AK31" i="34"/>
  <c r="AK43" i="34"/>
  <c r="AK18" i="34"/>
  <c r="AL18" i="34"/>
  <c r="AK48" i="34"/>
  <c r="AJ25" i="34"/>
  <c r="AL64" i="34"/>
  <c r="AK55" i="34"/>
  <c r="AJ32" i="34"/>
  <c r="AL57" i="34"/>
  <c r="AJ27" i="34"/>
  <c r="AG7" i="34" l="1"/>
  <c r="AH7" i="34"/>
  <c r="AM7" i="34"/>
  <c r="AH47" i="34"/>
  <c r="AG47" i="34"/>
  <c r="AM47" i="34"/>
  <c r="AG62" i="34"/>
  <c r="AH62" i="34"/>
  <c r="AG16" i="34"/>
  <c r="AH16" i="34"/>
  <c r="AH57" i="34"/>
  <c r="AG57" i="34"/>
  <c r="AH59" i="34"/>
  <c r="AG59" i="34"/>
  <c r="AH26" i="34"/>
  <c r="AG26" i="34"/>
  <c r="AH45" i="34"/>
  <c r="AG45" i="34"/>
  <c r="AH9" i="34"/>
  <c r="AG9" i="34"/>
  <c r="AH20" i="34"/>
  <c r="AG20" i="34"/>
  <c r="AH13" i="34"/>
  <c r="AG13" i="34"/>
  <c r="AH38" i="34"/>
  <c r="AG38" i="34"/>
  <c r="AG30" i="34"/>
  <c r="AH30" i="34"/>
  <c r="AH28" i="34"/>
  <c r="AG28" i="34"/>
  <c r="AH17" i="34"/>
  <c r="AG17" i="34"/>
  <c r="AG12" i="34"/>
  <c r="AH12" i="34"/>
  <c r="AH31" i="34"/>
  <c r="AG31" i="34"/>
  <c r="AH10" i="34"/>
  <c r="AG10" i="34"/>
  <c r="AH56" i="34"/>
  <c r="AG56" i="34"/>
  <c r="AG58" i="34"/>
  <c r="AH58" i="34"/>
  <c r="AH33" i="34"/>
  <c r="AG33" i="34"/>
  <c r="AH21" i="34"/>
  <c r="AG21" i="34"/>
  <c r="AH51" i="34"/>
  <c r="AG51" i="34"/>
  <c r="AH55" i="34"/>
  <c r="AG55" i="34"/>
  <c r="AH64" i="34"/>
  <c r="AG64" i="34"/>
  <c r="AH48" i="34"/>
  <c r="AG48" i="34"/>
  <c r="AH18" i="34"/>
  <c r="AG18" i="34"/>
  <c r="AG54" i="34"/>
  <c r="AH54" i="34"/>
  <c r="AH41" i="34"/>
  <c r="AG41" i="34"/>
  <c r="AH40" i="34"/>
  <c r="AG40" i="34"/>
  <c r="AH22" i="34"/>
  <c r="AG22" i="34"/>
  <c r="AH53" i="34"/>
  <c r="AG53" i="34"/>
  <c r="AH63" i="34"/>
  <c r="AG63" i="34"/>
  <c r="AG46" i="34"/>
  <c r="AH46" i="34"/>
  <c r="AH37" i="34"/>
  <c r="AG37" i="34"/>
  <c r="AH15" i="34"/>
  <c r="AG15" i="34"/>
  <c r="AH52" i="34"/>
  <c r="AG52" i="34"/>
  <c r="AH24" i="34"/>
  <c r="AG24" i="34"/>
  <c r="AG50" i="34"/>
  <c r="AH50" i="34"/>
  <c r="AH23" i="34"/>
  <c r="AG23" i="34"/>
  <c r="AH34" i="34"/>
  <c r="AG34" i="34"/>
  <c r="AG8" i="34"/>
  <c r="AH8" i="34"/>
  <c r="AH11" i="34"/>
  <c r="AG11" i="34"/>
  <c r="AH49" i="34"/>
  <c r="AG49" i="34"/>
  <c r="AH42" i="34"/>
  <c r="AG42" i="34"/>
  <c r="AH39" i="34"/>
  <c r="AG39" i="34"/>
  <c r="AH43" i="34"/>
  <c r="AG43" i="34"/>
  <c r="AH19" i="34"/>
  <c r="AG19" i="34"/>
  <c r="AM39" i="34"/>
  <c r="AM61" i="34"/>
  <c r="AM67" i="34"/>
  <c r="AM60" i="34"/>
  <c r="AM66" i="34"/>
  <c r="AM55" i="34"/>
  <c r="AM59" i="34"/>
  <c r="AM19" i="34"/>
  <c r="AM43" i="34"/>
  <c r="AM51" i="34"/>
  <c r="AM31" i="34"/>
  <c r="AM63" i="34"/>
  <c r="AM15" i="34"/>
  <c r="AM11" i="34"/>
  <c r="AM23" i="34"/>
  <c r="AM49" i="34"/>
  <c r="AM52" i="34"/>
  <c r="AM8" i="34"/>
  <c r="AM10" i="34"/>
  <c r="AM9" i="34"/>
  <c r="AM12" i="34"/>
  <c r="AM13" i="34"/>
  <c r="AM34" i="34"/>
  <c r="AM45" i="34"/>
  <c r="AM65" i="34"/>
  <c r="AM17" i="34"/>
  <c r="AM20" i="34"/>
  <c r="AM22" i="34"/>
  <c r="AM37" i="34"/>
  <c r="AM40" i="34"/>
  <c r="AM42" i="34"/>
  <c r="AM41" i="34"/>
  <c r="AM46" i="34"/>
  <c r="AM64" i="34"/>
  <c r="AM33" i="34"/>
  <c r="AM38" i="34"/>
  <c r="AM53" i="34"/>
  <c r="AM56" i="34"/>
  <c r="AM58" i="34"/>
  <c r="AM57" i="34"/>
  <c r="AM62" i="34"/>
  <c r="AM16" i="34"/>
  <c r="AM18" i="34"/>
  <c r="AM54" i="34"/>
  <c r="AM21" i="34"/>
  <c r="AM24" i="34"/>
  <c r="AM26" i="34"/>
  <c r="AM28" i="34"/>
  <c r="AM30" i="34"/>
  <c r="AM48" i="34"/>
  <c r="AM50" i="34"/>
  <c r="AL14" i="34"/>
  <c r="AK29" i="34"/>
  <c r="AK36" i="34"/>
  <c r="AK32" i="34"/>
  <c r="AL25" i="34"/>
  <c r="AL36" i="34"/>
  <c r="AK44" i="34"/>
  <c r="AK27" i="34"/>
  <c r="AL27" i="34"/>
  <c r="AL32" i="34"/>
  <c r="AL29" i="34"/>
  <c r="AK14" i="34"/>
  <c r="AK25" i="34"/>
  <c r="AL44" i="34"/>
  <c r="AH29" i="34" l="1"/>
  <c r="AG29" i="34"/>
  <c r="AH27" i="34"/>
  <c r="AG27" i="34"/>
  <c r="AH44" i="34"/>
  <c r="AG44" i="34"/>
  <c r="AH32" i="34"/>
  <c r="AG32" i="34"/>
  <c r="AH36" i="34"/>
  <c r="AG36" i="34"/>
  <c r="AH25" i="34"/>
  <c r="AG25" i="34"/>
  <c r="AH14" i="34"/>
  <c r="AG14" i="34"/>
  <c r="AM36" i="34"/>
  <c r="AM44" i="34"/>
  <c r="AM32" i="34"/>
  <c r="AM29" i="34"/>
  <c r="AM25" i="34"/>
  <c r="AM14" i="34"/>
  <c r="AM27" i="34"/>
  <c r="AF67" i="34"/>
  <c r="AF66" i="34"/>
  <c r="AF65" i="34"/>
  <c r="AF7" i="34"/>
  <c r="AF8" i="34" s="1"/>
  <c r="AF9" i="34" s="1"/>
  <c r="AF10" i="34" s="1"/>
  <c r="AF11" i="34" s="1"/>
  <c r="AF12" i="34" s="1"/>
  <c r="AF13" i="34" s="1"/>
  <c r="AF14" i="34" s="1"/>
  <c r="AF15" i="34" s="1"/>
  <c r="AF16" i="34" s="1"/>
  <c r="AF17" i="34" s="1"/>
  <c r="AF18" i="34" s="1"/>
  <c r="AF19" i="34" s="1"/>
  <c r="AF20" i="34" s="1"/>
  <c r="AF21" i="34" s="1"/>
  <c r="AF22" i="34" s="1"/>
  <c r="AF23" i="34" s="1"/>
  <c r="AF24" i="34" s="1"/>
  <c r="AF25" i="34" s="1"/>
  <c r="AF26" i="34" s="1"/>
  <c r="AF27" i="34" s="1"/>
  <c r="AF28" i="34" s="1"/>
  <c r="AF29" i="34" s="1"/>
  <c r="AF30" i="34" s="1"/>
  <c r="AF31" i="34" s="1"/>
  <c r="AF32" i="34" s="1"/>
  <c r="AF33" i="34" s="1"/>
  <c r="AF34" i="34" s="1"/>
  <c r="AF35" i="34" s="1"/>
  <c r="AF36" i="34" s="1"/>
  <c r="AF37" i="34" s="1"/>
  <c r="AF38" i="34" s="1"/>
  <c r="AF39" i="34" s="1"/>
  <c r="AF40" i="34" s="1"/>
  <c r="AF41" i="34" s="1"/>
  <c r="AF42" i="34" s="1"/>
  <c r="AF43" i="34" s="1"/>
  <c r="AF44" i="34" s="1"/>
  <c r="AF45" i="34" s="1"/>
  <c r="AF46" i="34" s="1"/>
  <c r="AF47" i="34" s="1"/>
  <c r="AF48" i="34" s="1"/>
  <c r="AF49" i="34" s="1"/>
  <c r="AF50" i="34" s="1"/>
  <c r="AF51" i="34" s="1"/>
  <c r="AF52" i="34" s="1"/>
  <c r="AF53" i="34" s="1"/>
  <c r="AF54" i="34" s="1"/>
  <c r="AF55" i="34" s="1"/>
  <c r="AF56" i="34" s="1"/>
  <c r="AF57" i="34" s="1"/>
  <c r="AF58" i="34" s="1"/>
  <c r="AF59" i="34" s="1"/>
  <c r="AF60" i="34" s="1"/>
  <c r="AF61" i="34" s="1"/>
  <c r="AF62" i="34" s="1"/>
  <c r="AF63" i="34" s="1"/>
  <c r="AF64" i="34" s="1"/>
  <c r="L14" i="34" l="1"/>
  <c r="L5" i="34" l="1"/>
  <c r="M13" i="34"/>
  <c r="M8" i="34"/>
  <c r="M10" i="34"/>
  <c r="M12" i="34"/>
  <c r="M9" i="34"/>
  <c r="M11" i="34"/>
  <c r="Y14" i="34"/>
  <c r="C79" i="34"/>
  <c r="M14" i="34"/>
  <c r="BN12" i="7"/>
  <c r="BJ12" i="7"/>
  <c r="BN22" i="7" l="1"/>
  <c r="BN13" i="7"/>
  <c r="AA14" i="34"/>
  <c r="E16" i="10"/>
  <c r="F16" i="10" s="1"/>
  <c r="G16" i="10" s="1"/>
  <c r="H16" i="10" s="1"/>
  <c r="I16" i="10" s="1"/>
  <c r="J16" i="10" s="1"/>
  <c r="K16" i="10" s="1"/>
  <c r="L16" i="10" s="1"/>
  <c r="T16" i="10" s="1"/>
  <c r="AV62" i="5"/>
  <c r="AU62" i="5"/>
  <c r="AT62" i="5"/>
  <c r="AV61" i="5"/>
  <c r="AV63" i="5" s="1"/>
  <c r="AU61" i="5"/>
  <c r="AU63" i="5" s="1"/>
  <c r="AT61" i="5"/>
  <c r="AT63" i="5" s="1"/>
  <c r="AW57" i="5"/>
  <c r="AV57" i="5"/>
  <c r="AU57" i="5"/>
  <c r="AT57" i="5"/>
  <c r="AW56" i="5"/>
  <c r="AV56" i="5"/>
  <c r="AU56" i="5"/>
  <c r="AU58" i="5" s="1"/>
  <c r="AT56" i="5"/>
  <c r="AT58" i="5" s="1"/>
  <c r="AW47" i="5"/>
  <c r="AV47" i="5"/>
  <c r="AU47" i="5"/>
  <c r="AT47" i="5"/>
  <c r="AW46" i="5"/>
  <c r="AV46" i="5"/>
  <c r="AV52" i="5" s="1"/>
  <c r="AU46" i="5"/>
  <c r="AU52" i="5" s="1"/>
  <c r="AT46" i="5"/>
  <c r="AT52" i="5" s="1"/>
  <c r="AW45" i="5"/>
  <c r="AV45" i="5"/>
  <c r="AU45" i="5"/>
  <c r="AT45" i="5"/>
  <c r="AW44" i="5"/>
  <c r="AV44" i="5"/>
  <c r="AV51" i="5" s="1"/>
  <c r="AV53" i="5" s="1"/>
  <c r="AU44" i="5"/>
  <c r="AU51" i="5" s="1"/>
  <c r="AU53" i="5" s="1"/>
  <c r="AT44" i="5"/>
  <c r="AT51" i="5" s="1"/>
  <c r="AT53" i="5" s="1"/>
  <c r="AW43" i="5"/>
  <c r="AV43" i="5"/>
  <c r="AU43" i="5"/>
  <c r="AT43" i="5"/>
  <c r="AW42" i="5"/>
  <c r="AV42" i="5"/>
  <c r="AV50" i="5" s="1"/>
  <c r="AU42" i="5"/>
  <c r="AU50" i="5" s="1"/>
  <c r="AT42" i="5"/>
  <c r="AT50" i="5" s="1"/>
  <c r="AS40" i="5"/>
  <c r="AR40" i="5"/>
  <c r="AQ40" i="5"/>
  <c r="AP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AO40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S46" i="5"/>
  <c r="AS52" i="5" s="1"/>
  <c r="M13" i="9" s="1"/>
  <c r="AR46" i="5"/>
  <c r="AR52" i="5" s="1"/>
  <c r="AQ46" i="5"/>
  <c r="AQ52" i="5" s="1"/>
  <c r="AP46" i="5"/>
  <c r="AP52" i="5" s="1"/>
  <c r="AO46" i="5"/>
  <c r="AN46" i="5"/>
  <c r="AN52" i="5" s="1"/>
  <c r="AM46" i="5"/>
  <c r="AM52" i="5" s="1"/>
  <c r="AL46" i="5"/>
  <c r="AL52" i="5" s="1"/>
  <c r="AK46" i="5"/>
  <c r="AJ46" i="5"/>
  <c r="AJ52" i="5" s="1"/>
  <c r="AI46" i="5"/>
  <c r="AI52" i="5" s="1"/>
  <c r="AH46" i="5"/>
  <c r="AH52" i="5" s="1"/>
  <c r="AG46" i="5"/>
  <c r="AF46" i="5"/>
  <c r="AF52" i="5" s="1"/>
  <c r="AE46" i="5"/>
  <c r="AE52" i="5" s="1"/>
  <c r="AD46" i="5"/>
  <c r="AD52" i="5" s="1"/>
  <c r="AC46" i="5"/>
  <c r="AB46" i="5"/>
  <c r="AB52" i="5" s="1"/>
  <c r="AA46" i="5"/>
  <c r="AA52" i="5" s="1"/>
  <c r="Z46" i="5"/>
  <c r="Z52" i="5" s="1"/>
  <c r="Y46" i="5"/>
  <c r="X46" i="5"/>
  <c r="X52" i="5" s="1"/>
  <c r="W46" i="5"/>
  <c r="W52" i="5" s="1"/>
  <c r="V46" i="5"/>
  <c r="V52" i="5" s="1"/>
  <c r="U46" i="5"/>
  <c r="T46" i="5"/>
  <c r="T52" i="5" s="1"/>
  <c r="S46" i="5"/>
  <c r="S52" i="5" s="1"/>
  <c r="R46" i="5"/>
  <c r="R52" i="5" s="1"/>
  <c r="Q46" i="5"/>
  <c r="P46" i="5"/>
  <c r="P52" i="5" s="1"/>
  <c r="O46" i="5"/>
  <c r="O52" i="5" s="1"/>
  <c r="N46" i="5"/>
  <c r="N52" i="5" s="1"/>
  <c r="M46" i="5"/>
  <c r="L46" i="5"/>
  <c r="L52" i="5" s="1"/>
  <c r="K46" i="5"/>
  <c r="K52" i="5" s="1"/>
  <c r="J46" i="5"/>
  <c r="J52" i="5" s="1"/>
  <c r="I46" i="5"/>
  <c r="H46" i="5"/>
  <c r="H52" i="5" s="1"/>
  <c r="G46" i="5"/>
  <c r="G52" i="5" s="1"/>
  <c r="F46" i="5"/>
  <c r="F52" i="5" s="1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AS44" i="5"/>
  <c r="AS51" i="5" s="1"/>
  <c r="M12" i="9" s="1"/>
  <c r="AR44" i="5"/>
  <c r="AR51" i="5" s="1"/>
  <c r="AR53" i="5" s="1"/>
  <c r="AQ44" i="5"/>
  <c r="AQ51" i="5" s="1"/>
  <c r="AQ53" i="5" s="1"/>
  <c r="AP44" i="5"/>
  <c r="AP51" i="5" s="1"/>
  <c r="AP53" i="5" s="1"/>
  <c r="AO44" i="5"/>
  <c r="AN44" i="5"/>
  <c r="AN51" i="5" s="1"/>
  <c r="AN53" i="5" s="1"/>
  <c r="AM44" i="5"/>
  <c r="AM51" i="5" s="1"/>
  <c r="AM53" i="5" s="1"/>
  <c r="AL44" i="5"/>
  <c r="AL51" i="5" s="1"/>
  <c r="AL53" i="5" s="1"/>
  <c r="AK44" i="5"/>
  <c r="AJ44" i="5"/>
  <c r="AJ51" i="5" s="1"/>
  <c r="AJ53" i="5" s="1"/>
  <c r="AI44" i="5"/>
  <c r="AI51" i="5" s="1"/>
  <c r="AI53" i="5" s="1"/>
  <c r="AH44" i="5"/>
  <c r="AH51" i="5" s="1"/>
  <c r="AH53" i="5" s="1"/>
  <c r="AG44" i="5"/>
  <c r="AF44" i="5"/>
  <c r="AF51" i="5" s="1"/>
  <c r="AF53" i="5" s="1"/>
  <c r="AE44" i="5"/>
  <c r="AE51" i="5" s="1"/>
  <c r="AE53" i="5" s="1"/>
  <c r="AD44" i="5"/>
  <c r="AD51" i="5" s="1"/>
  <c r="AD53" i="5" s="1"/>
  <c r="AC44" i="5"/>
  <c r="AB44" i="5"/>
  <c r="AB51" i="5" s="1"/>
  <c r="AB53" i="5" s="1"/>
  <c r="AA44" i="5"/>
  <c r="AA51" i="5" s="1"/>
  <c r="AA53" i="5" s="1"/>
  <c r="Z44" i="5"/>
  <c r="Z51" i="5" s="1"/>
  <c r="Z53" i="5" s="1"/>
  <c r="Y44" i="5"/>
  <c r="X44" i="5"/>
  <c r="X51" i="5" s="1"/>
  <c r="X53" i="5" s="1"/>
  <c r="W44" i="5"/>
  <c r="W51" i="5" s="1"/>
  <c r="W53" i="5" s="1"/>
  <c r="V44" i="5"/>
  <c r="V51" i="5" s="1"/>
  <c r="V53" i="5" s="1"/>
  <c r="U44" i="5"/>
  <c r="T44" i="5"/>
  <c r="T51" i="5" s="1"/>
  <c r="T53" i="5" s="1"/>
  <c r="S44" i="5"/>
  <c r="S51" i="5" s="1"/>
  <c r="S53" i="5" s="1"/>
  <c r="R44" i="5"/>
  <c r="R51" i="5" s="1"/>
  <c r="R53" i="5" s="1"/>
  <c r="Q44" i="5"/>
  <c r="P44" i="5"/>
  <c r="P51" i="5" s="1"/>
  <c r="P53" i="5" s="1"/>
  <c r="O44" i="5"/>
  <c r="O51" i="5" s="1"/>
  <c r="O53" i="5" s="1"/>
  <c r="N44" i="5"/>
  <c r="N51" i="5" s="1"/>
  <c r="N53" i="5" s="1"/>
  <c r="M44" i="5"/>
  <c r="L44" i="5"/>
  <c r="L51" i="5" s="1"/>
  <c r="L53" i="5" s="1"/>
  <c r="K44" i="5"/>
  <c r="K51" i="5" s="1"/>
  <c r="K53" i="5" s="1"/>
  <c r="J44" i="5"/>
  <c r="J51" i="5" s="1"/>
  <c r="J53" i="5" s="1"/>
  <c r="I44" i="5"/>
  <c r="H44" i="5"/>
  <c r="H51" i="5" s="1"/>
  <c r="H53" i="5" s="1"/>
  <c r="G44" i="5"/>
  <c r="G51" i="5" s="1"/>
  <c r="G53" i="5" s="1"/>
  <c r="F44" i="5"/>
  <c r="F51" i="5" s="1"/>
  <c r="F53" i="5" s="1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AS42" i="5"/>
  <c r="AS50" i="5" s="1"/>
  <c r="M11" i="9" s="1"/>
  <c r="AR42" i="5"/>
  <c r="AR50" i="5" s="1"/>
  <c r="AQ42" i="5"/>
  <c r="AQ50" i="5" s="1"/>
  <c r="AP42" i="5"/>
  <c r="AP50" i="5" s="1"/>
  <c r="AO42" i="5"/>
  <c r="AN42" i="5"/>
  <c r="AN50" i="5" s="1"/>
  <c r="AM42" i="5"/>
  <c r="AM50" i="5" s="1"/>
  <c r="AL42" i="5"/>
  <c r="AL50" i="5" s="1"/>
  <c r="AK42" i="5"/>
  <c r="AJ42" i="5"/>
  <c r="AJ50" i="5" s="1"/>
  <c r="AI42" i="5"/>
  <c r="AI50" i="5" s="1"/>
  <c r="AH42" i="5"/>
  <c r="AH50" i="5" s="1"/>
  <c r="AG42" i="5"/>
  <c r="AG50" i="5" s="1"/>
  <c r="AF42" i="5"/>
  <c r="AF50" i="5" s="1"/>
  <c r="AE42" i="5"/>
  <c r="AE50" i="5" s="1"/>
  <c r="AD42" i="5"/>
  <c r="AD50" i="5" s="1"/>
  <c r="AC42" i="5"/>
  <c r="AB42" i="5"/>
  <c r="AB50" i="5" s="1"/>
  <c r="AA42" i="5"/>
  <c r="AA50" i="5" s="1"/>
  <c r="Z42" i="5"/>
  <c r="Z50" i="5" s="1"/>
  <c r="Y42" i="5"/>
  <c r="X42" i="5"/>
  <c r="X50" i="5" s="1"/>
  <c r="W42" i="5"/>
  <c r="W50" i="5" s="1"/>
  <c r="V42" i="5"/>
  <c r="V50" i="5" s="1"/>
  <c r="U42" i="5"/>
  <c r="U50" i="5" s="1"/>
  <c r="T42" i="5"/>
  <c r="T50" i="5" s="1"/>
  <c r="S42" i="5"/>
  <c r="S50" i="5" s="1"/>
  <c r="R42" i="5"/>
  <c r="R50" i="5" s="1"/>
  <c r="Q42" i="5"/>
  <c r="P42" i="5"/>
  <c r="P50" i="5" s="1"/>
  <c r="O42" i="5"/>
  <c r="O50" i="5" s="1"/>
  <c r="N42" i="5"/>
  <c r="N50" i="5" s="1"/>
  <c r="M42" i="5"/>
  <c r="L42" i="5"/>
  <c r="L50" i="5" s="1"/>
  <c r="K42" i="5"/>
  <c r="K50" i="5" s="1"/>
  <c r="J42" i="5"/>
  <c r="J50" i="5" s="1"/>
  <c r="I42" i="5"/>
  <c r="H42" i="5"/>
  <c r="H50" i="5" s="1"/>
  <c r="G42" i="5"/>
  <c r="G50" i="5" s="1"/>
  <c r="F42" i="5"/>
  <c r="F50" i="5" s="1"/>
  <c r="E47" i="5"/>
  <c r="E46" i="5"/>
  <c r="E45" i="5"/>
  <c r="E44" i="5"/>
  <c r="E43" i="5"/>
  <c r="E42" i="5"/>
  <c r="D57" i="5"/>
  <c r="C57" i="5"/>
  <c r="B57" i="5"/>
  <c r="D56" i="5"/>
  <c r="C56" i="5"/>
  <c r="B56" i="5"/>
  <c r="AR62" i="5"/>
  <c r="AQ62" i="5"/>
  <c r="AP62" i="5"/>
  <c r="AN62" i="5"/>
  <c r="AM62" i="5"/>
  <c r="AL62" i="5"/>
  <c r="AJ62" i="5"/>
  <c r="AI62" i="5"/>
  <c r="AH62" i="5"/>
  <c r="AF62" i="5"/>
  <c r="AE62" i="5"/>
  <c r="AD62" i="5"/>
  <c r="AB62" i="5"/>
  <c r="AA62" i="5"/>
  <c r="Z62" i="5"/>
  <c r="X62" i="5"/>
  <c r="W62" i="5"/>
  <c r="V62" i="5"/>
  <c r="T62" i="5"/>
  <c r="S62" i="5"/>
  <c r="R62" i="5"/>
  <c r="P62" i="5"/>
  <c r="O62" i="5"/>
  <c r="N62" i="5"/>
  <c r="L62" i="5"/>
  <c r="K62" i="5"/>
  <c r="J62" i="5"/>
  <c r="H62" i="5"/>
  <c r="G62" i="5"/>
  <c r="F62" i="5"/>
  <c r="AR61" i="5"/>
  <c r="AR63" i="5" s="1"/>
  <c r="AQ61" i="5"/>
  <c r="AQ63" i="5" s="1"/>
  <c r="AP61" i="5"/>
  <c r="AP63" i="5" s="1"/>
  <c r="AN61" i="5"/>
  <c r="AN63" i="5" s="1"/>
  <c r="AM61" i="5"/>
  <c r="AM63" i="5" s="1"/>
  <c r="AL61" i="5"/>
  <c r="AL63" i="5" s="1"/>
  <c r="AJ61" i="5"/>
  <c r="AJ63" i="5" s="1"/>
  <c r="AI61" i="5"/>
  <c r="AI63" i="5" s="1"/>
  <c r="AH61" i="5"/>
  <c r="AH63" i="5" s="1"/>
  <c r="AF61" i="5"/>
  <c r="AF63" i="5" s="1"/>
  <c r="AE61" i="5"/>
  <c r="AE63" i="5" s="1"/>
  <c r="AD61" i="5"/>
  <c r="AD63" i="5" s="1"/>
  <c r="AB61" i="5"/>
  <c r="AB63" i="5" s="1"/>
  <c r="AA61" i="5"/>
  <c r="AA63" i="5" s="1"/>
  <c r="Z61" i="5"/>
  <c r="Z63" i="5" s="1"/>
  <c r="X61" i="5"/>
  <c r="X63" i="5" s="1"/>
  <c r="W61" i="5"/>
  <c r="W63" i="5" s="1"/>
  <c r="V61" i="5"/>
  <c r="V63" i="5" s="1"/>
  <c r="T61" i="5"/>
  <c r="T63" i="5" s="1"/>
  <c r="S61" i="5"/>
  <c r="S63" i="5" s="1"/>
  <c r="R61" i="5"/>
  <c r="R63" i="5" s="1"/>
  <c r="P61" i="5"/>
  <c r="P63" i="5" s="1"/>
  <c r="O61" i="5"/>
  <c r="O63" i="5" s="1"/>
  <c r="N61" i="5"/>
  <c r="N63" i="5" s="1"/>
  <c r="L61" i="5"/>
  <c r="L63" i="5" s="1"/>
  <c r="K61" i="5"/>
  <c r="K63" i="5" s="1"/>
  <c r="J61" i="5"/>
  <c r="J63" i="5" s="1"/>
  <c r="H61" i="5"/>
  <c r="H63" i="5" s="1"/>
  <c r="G61" i="5"/>
  <c r="G63" i="5" s="1"/>
  <c r="F61" i="5"/>
  <c r="F63" i="5" s="1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R57" i="5"/>
  <c r="AR56" i="5"/>
  <c r="C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0" i="28"/>
  <c r="E49" i="28"/>
  <c r="E48" i="28"/>
  <c r="E47" i="28"/>
  <c r="E46" i="28"/>
  <c r="E45" i="28"/>
  <c r="E44" i="28"/>
  <c r="E42" i="28"/>
  <c r="E41" i="28"/>
  <c r="E39" i="28"/>
  <c r="E38" i="28"/>
  <c r="E37" i="28"/>
  <c r="E36" i="28"/>
  <c r="E35" i="28"/>
  <c r="E34" i="28"/>
  <c r="E33" i="28"/>
  <c r="E19" i="28"/>
  <c r="E32" i="28"/>
  <c r="E31" i="28"/>
  <c r="E30" i="28"/>
  <c r="AD35" i="28"/>
  <c r="E29" i="28"/>
  <c r="AD34" i="28"/>
  <c r="E28" i="28"/>
  <c r="AD33" i="28"/>
  <c r="E27" i="28"/>
  <c r="AD32" i="28"/>
  <c r="E43" i="28"/>
  <c r="AD31" i="28"/>
  <c r="E40" i="28"/>
  <c r="AD30" i="28"/>
  <c r="E26" i="28"/>
  <c r="E25" i="28"/>
  <c r="AF28" i="28"/>
  <c r="E24" i="28"/>
  <c r="E23" i="28"/>
  <c r="E22" i="28"/>
  <c r="AD24" i="28"/>
  <c r="AD23" i="28"/>
  <c r="E21" i="28"/>
  <c r="AD22" i="28"/>
  <c r="E20" i="28"/>
  <c r="AD21" i="28"/>
  <c r="E18" i="28"/>
  <c r="AD20" i="28"/>
  <c r="E17" i="28"/>
  <c r="AD19" i="28"/>
  <c r="E16" i="28"/>
  <c r="E15" i="28"/>
  <c r="AF17" i="28"/>
  <c r="E14" i="28"/>
  <c r="E13" i="28"/>
  <c r="AD13" i="28"/>
  <c r="E12" i="28"/>
  <c r="AD12" i="28"/>
  <c r="AF15" i="7" s="1"/>
  <c r="E11" i="28"/>
  <c r="AD11" i="28"/>
  <c r="AF14" i="7" s="1"/>
  <c r="E51" i="28"/>
  <c r="AD10" i="28"/>
  <c r="AF13" i="7" s="1"/>
  <c r="E10" i="28"/>
  <c r="AD9" i="28"/>
  <c r="AF12" i="7" s="1"/>
  <c r="E9" i="28"/>
  <c r="AD8" i="28"/>
  <c r="AF11" i="7" s="1"/>
  <c r="E8" i="28"/>
  <c r="E7" i="28"/>
  <c r="AF6" i="28"/>
  <c r="AP57" i="5"/>
  <c r="AQ57" i="5"/>
  <c r="AS57" i="5"/>
  <c r="AS56" i="5"/>
  <c r="AQ56" i="5"/>
  <c r="AP56" i="5"/>
  <c r="C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AD35" i="27"/>
  <c r="E31" i="27"/>
  <c r="AD34" i="27"/>
  <c r="E30" i="27"/>
  <c r="AD33" i="27"/>
  <c r="E29" i="27"/>
  <c r="AD32" i="27"/>
  <c r="E28" i="27"/>
  <c r="AD31" i="27"/>
  <c r="E27" i="27"/>
  <c r="AD30" i="27"/>
  <c r="E26" i="27"/>
  <c r="E25" i="27"/>
  <c r="AF28" i="27"/>
  <c r="E24" i="27"/>
  <c r="E23" i="27"/>
  <c r="E22" i="27"/>
  <c r="AD24" i="27"/>
  <c r="AD23" i="27"/>
  <c r="E21" i="27"/>
  <c r="AD22" i="27"/>
  <c r="E20" i="27"/>
  <c r="AD21" i="27"/>
  <c r="E19" i="27"/>
  <c r="AD20" i="27"/>
  <c r="E18" i="27"/>
  <c r="AD19" i="27"/>
  <c r="E17" i="27"/>
  <c r="E16" i="27"/>
  <c r="AF17" i="27"/>
  <c r="E15" i="27"/>
  <c r="E14" i="27"/>
  <c r="AD13" i="27"/>
  <c r="H13" i="27"/>
  <c r="E13" i="27"/>
  <c r="AD12" i="27"/>
  <c r="H12" i="27"/>
  <c r="E12" i="27"/>
  <c r="AD11" i="27"/>
  <c r="H11" i="27"/>
  <c r="E11" i="27"/>
  <c r="AD10" i="27"/>
  <c r="H10" i="27"/>
  <c r="E10" i="27"/>
  <c r="AD9" i="27"/>
  <c r="H9" i="27"/>
  <c r="E9" i="27"/>
  <c r="AD8" i="27"/>
  <c r="H8" i="27"/>
  <c r="E8" i="27"/>
  <c r="E7" i="27"/>
  <c r="AF6" i="27"/>
  <c r="C68" i="26"/>
  <c r="E67" i="26"/>
  <c r="E66" i="26"/>
  <c r="E65" i="26"/>
  <c r="E64" i="26"/>
  <c r="E63" i="26"/>
  <c r="E62" i="26"/>
  <c r="E61" i="26"/>
  <c r="E60" i="26"/>
  <c r="E59" i="26"/>
  <c r="E43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32" i="26"/>
  <c r="E45" i="26"/>
  <c r="E44" i="26"/>
  <c r="E42" i="26"/>
  <c r="E24" i="26"/>
  <c r="E41" i="26"/>
  <c r="E40" i="26"/>
  <c r="E39" i="26"/>
  <c r="E38" i="26"/>
  <c r="E37" i="26"/>
  <c r="E36" i="26"/>
  <c r="E35" i="26"/>
  <c r="E34" i="26"/>
  <c r="AD35" i="26"/>
  <c r="E33" i="26"/>
  <c r="AD34" i="26"/>
  <c r="E16" i="26"/>
  <c r="AD33" i="26"/>
  <c r="E31" i="26"/>
  <c r="AD32" i="26"/>
  <c r="E30" i="26"/>
  <c r="AD31" i="26"/>
  <c r="E29" i="26"/>
  <c r="AD30" i="26"/>
  <c r="E28" i="26"/>
  <c r="E27" i="26"/>
  <c r="AF28" i="26"/>
  <c r="E26" i="26"/>
  <c r="E25" i="26"/>
  <c r="E23" i="26"/>
  <c r="E22" i="26"/>
  <c r="AD24" i="26"/>
  <c r="AD23" i="26"/>
  <c r="AD22" i="26"/>
  <c r="E21" i="26"/>
  <c r="AD21" i="26"/>
  <c r="E20" i="26"/>
  <c r="AD20" i="26"/>
  <c r="E19" i="26"/>
  <c r="AD19" i="26"/>
  <c r="E18" i="26"/>
  <c r="E17" i="26"/>
  <c r="AF17" i="26"/>
  <c r="E15" i="26"/>
  <c r="E14" i="26"/>
  <c r="AD13" i="26"/>
  <c r="H13" i="26"/>
  <c r="E13" i="26"/>
  <c r="AD12" i="26"/>
  <c r="H12" i="26"/>
  <c r="E12" i="26"/>
  <c r="AD11" i="26"/>
  <c r="H11" i="26"/>
  <c r="E11" i="26"/>
  <c r="AD10" i="26"/>
  <c r="H10" i="26"/>
  <c r="E10" i="26"/>
  <c r="AD9" i="26"/>
  <c r="H9" i="26"/>
  <c r="E9" i="26"/>
  <c r="AD8" i="26"/>
  <c r="H8" i="26"/>
  <c r="E8" i="26"/>
  <c r="E7" i="26"/>
  <c r="AF6" i="26"/>
  <c r="L14" i="9"/>
  <c r="AD35" i="25"/>
  <c r="AD34" i="25"/>
  <c r="AD33" i="25"/>
  <c r="AD32" i="25"/>
  <c r="AD31" i="25"/>
  <c r="AD30" i="25"/>
  <c r="AD24" i="25"/>
  <c r="AD23" i="25"/>
  <c r="AD22" i="25"/>
  <c r="AD21" i="25"/>
  <c r="AD20" i="25"/>
  <c r="AD19" i="25"/>
  <c r="AD13" i="25"/>
  <c r="AD12" i="25"/>
  <c r="AD11" i="25"/>
  <c r="AD10" i="25"/>
  <c r="AD9" i="25"/>
  <c r="AD8" i="25"/>
  <c r="AF28" i="25"/>
  <c r="AF17" i="25"/>
  <c r="AF6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32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C68" i="25"/>
  <c r="H13" i="25"/>
  <c r="H12" i="25"/>
  <c r="H11" i="25"/>
  <c r="H10" i="25"/>
  <c r="H9" i="25"/>
  <c r="H8" i="25"/>
  <c r="AD35" i="24"/>
  <c r="AC36" i="7" s="1"/>
  <c r="AD34" i="24"/>
  <c r="AD33" i="24"/>
  <c r="AC34" i="7" s="1"/>
  <c r="AD32" i="24"/>
  <c r="AC33" i="7" s="1"/>
  <c r="AD31" i="24"/>
  <c r="AC32" i="7" s="1"/>
  <c r="AD30" i="24"/>
  <c r="AF28" i="24"/>
  <c r="AD24" i="24"/>
  <c r="AC26" i="7" s="1"/>
  <c r="AD23" i="24"/>
  <c r="AC25" i="7" s="1"/>
  <c r="AD22" i="24"/>
  <c r="AC24" i="7" s="1"/>
  <c r="AD21" i="24"/>
  <c r="AC23" i="7" s="1"/>
  <c r="AD20" i="24"/>
  <c r="AF17" i="24"/>
  <c r="AD19" i="24"/>
  <c r="AC21" i="7" s="1"/>
  <c r="AD13" i="24"/>
  <c r="AC16" i="7" s="1"/>
  <c r="AD12" i="24"/>
  <c r="AC15" i="7" s="1"/>
  <c r="AD11" i="24"/>
  <c r="AD10" i="24"/>
  <c r="AD9" i="24"/>
  <c r="AD8" i="24"/>
  <c r="AC11" i="7" s="1"/>
  <c r="AF6" i="24"/>
  <c r="C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0" i="24"/>
  <c r="E59" i="24"/>
  <c r="E58" i="24"/>
  <c r="E56" i="24"/>
  <c r="E55" i="24"/>
  <c r="E54" i="24"/>
  <c r="E53" i="24"/>
  <c r="E52" i="24"/>
  <c r="E51" i="24"/>
  <c r="E50" i="24"/>
  <c r="E49" i="24"/>
  <c r="E48" i="24"/>
  <c r="E47" i="24"/>
  <c r="E30" i="24"/>
  <c r="E46" i="24"/>
  <c r="E45" i="24"/>
  <c r="E44" i="24"/>
  <c r="E43" i="24"/>
  <c r="E61" i="24"/>
  <c r="E41" i="24"/>
  <c r="E40" i="24"/>
  <c r="E39" i="24"/>
  <c r="E38" i="24"/>
  <c r="E21" i="24"/>
  <c r="E37" i="24"/>
  <c r="E36" i="24"/>
  <c r="E35" i="24"/>
  <c r="E34" i="24"/>
  <c r="E33" i="24"/>
  <c r="E32" i="24"/>
  <c r="E31" i="24"/>
  <c r="E29" i="24"/>
  <c r="E28" i="24"/>
  <c r="E27" i="24"/>
  <c r="E26" i="24"/>
  <c r="E25" i="24"/>
  <c r="E22" i="24"/>
  <c r="E20" i="24"/>
  <c r="E19" i="24"/>
  <c r="E18" i="24"/>
  <c r="E17" i="24"/>
  <c r="E14" i="24"/>
  <c r="H13" i="24"/>
  <c r="E13" i="24"/>
  <c r="H12" i="24"/>
  <c r="E12" i="24"/>
  <c r="H11" i="24"/>
  <c r="E11" i="24"/>
  <c r="H10" i="24"/>
  <c r="E10" i="24"/>
  <c r="H9" i="24"/>
  <c r="E9" i="24"/>
  <c r="H8" i="24"/>
  <c r="E8" i="24"/>
  <c r="E7" i="24"/>
  <c r="AF6" i="20"/>
  <c r="AF28" i="20"/>
  <c r="AF17" i="20"/>
  <c r="Z37" i="7"/>
  <c r="AA36" i="7" s="1"/>
  <c r="W37" i="7"/>
  <c r="T37" i="7"/>
  <c r="Z27" i="7"/>
  <c r="AA22" i="7" s="1"/>
  <c r="W27" i="7"/>
  <c r="X23" i="7" s="1"/>
  <c r="T27" i="7"/>
  <c r="U24" i="7" s="1"/>
  <c r="Z17" i="7"/>
  <c r="AA14" i="7" s="1"/>
  <c r="W17" i="7"/>
  <c r="X11" i="7" s="1"/>
  <c r="T17" i="7"/>
  <c r="U11" i="7" s="1"/>
  <c r="AD35" i="20"/>
  <c r="AD34" i="20"/>
  <c r="AD33" i="20"/>
  <c r="AD32" i="20"/>
  <c r="AD31" i="20"/>
  <c r="AD30" i="20"/>
  <c r="AD24" i="20"/>
  <c r="AD23" i="20"/>
  <c r="AD22" i="20"/>
  <c r="AD21" i="20"/>
  <c r="AD20" i="20"/>
  <c r="AD19" i="20"/>
  <c r="AD13" i="20"/>
  <c r="AD12" i="20"/>
  <c r="AD11" i="20"/>
  <c r="AD10" i="20"/>
  <c r="AD9" i="20"/>
  <c r="AD8" i="20"/>
  <c r="E8" i="20"/>
  <c r="E7" i="20"/>
  <c r="E75" i="20"/>
  <c r="E51" i="20"/>
  <c r="E74" i="20"/>
  <c r="E69" i="20"/>
  <c r="E68" i="20"/>
  <c r="E67" i="20"/>
  <c r="E72" i="20"/>
  <c r="E66" i="20"/>
  <c r="E73" i="20"/>
  <c r="E65" i="20"/>
  <c r="E64" i="20"/>
  <c r="E63" i="20"/>
  <c r="E62" i="20"/>
  <c r="E61" i="20"/>
  <c r="E60" i="20"/>
  <c r="E59" i="20"/>
  <c r="E56" i="20"/>
  <c r="E55" i="20"/>
  <c r="E54" i="20"/>
  <c r="E53" i="20"/>
  <c r="E52" i="20"/>
  <c r="E50" i="20"/>
  <c r="E49" i="20"/>
  <c r="E48" i="20"/>
  <c r="E47" i="20"/>
  <c r="E46" i="20"/>
  <c r="E45" i="20"/>
  <c r="E44" i="20"/>
  <c r="E43" i="20"/>
  <c r="E41" i="20"/>
  <c r="E40" i="20"/>
  <c r="E39" i="20"/>
  <c r="E38" i="20"/>
  <c r="E37" i="20"/>
  <c r="E36" i="20"/>
  <c r="E57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0" i="20"/>
  <c r="E19" i="20"/>
  <c r="E18" i="20"/>
  <c r="E17" i="20"/>
  <c r="E14" i="20"/>
  <c r="E13" i="20"/>
  <c r="E12" i="20"/>
  <c r="E11" i="20"/>
  <c r="E10" i="20"/>
  <c r="E9" i="20"/>
  <c r="E71" i="20"/>
  <c r="E70" i="20"/>
  <c r="C76" i="20"/>
  <c r="H13" i="20"/>
  <c r="H12" i="20"/>
  <c r="H11" i="20"/>
  <c r="H10" i="20"/>
  <c r="H9" i="20"/>
  <c r="H8" i="20"/>
  <c r="C77" i="17"/>
  <c r="F13" i="17"/>
  <c r="F12" i="17"/>
  <c r="F11" i="17"/>
  <c r="F10" i="17"/>
  <c r="F9" i="17"/>
  <c r="F8" i="17"/>
  <c r="C76" i="16"/>
  <c r="F13" i="16"/>
  <c r="F12" i="16"/>
  <c r="F11" i="16"/>
  <c r="F10" i="16"/>
  <c r="F9" i="16"/>
  <c r="F8" i="16"/>
  <c r="K14" i="10"/>
  <c r="K13" i="10" s="1"/>
  <c r="K14" i="9"/>
  <c r="J14" i="10"/>
  <c r="J13" i="10" s="1"/>
  <c r="J14" i="9"/>
  <c r="E17" i="7"/>
  <c r="F13" i="7" s="1"/>
  <c r="H17" i="7"/>
  <c r="I14" i="7" s="1"/>
  <c r="K17" i="7"/>
  <c r="L14" i="7" s="1"/>
  <c r="N17" i="7"/>
  <c r="O13" i="7" s="1"/>
  <c r="Q17" i="7"/>
  <c r="R13" i="7" s="1"/>
  <c r="E27" i="7"/>
  <c r="F27" i="7"/>
  <c r="H27" i="7"/>
  <c r="I27" i="7"/>
  <c r="K27" i="7"/>
  <c r="L27" i="7"/>
  <c r="N27" i="7"/>
  <c r="O22" i="7" s="1"/>
  <c r="Q27" i="7"/>
  <c r="E37" i="7"/>
  <c r="F37" i="7"/>
  <c r="H37" i="7"/>
  <c r="I37" i="7"/>
  <c r="K37" i="7"/>
  <c r="L37" i="7"/>
  <c r="N37" i="7"/>
  <c r="O35" i="7" s="1"/>
  <c r="Q37" i="7"/>
  <c r="R31" i="7" s="1"/>
  <c r="D14" i="10"/>
  <c r="D13" i="10" s="1"/>
  <c r="E14" i="10"/>
  <c r="E13" i="10" s="1"/>
  <c r="F14" i="10"/>
  <c r="F13" i="10" s="1"/>
  <c r="G14" i="10"/>
  <c r="G13" i="10" s="1"/>
  <c r="H14" i="10"/>
  <c r="H13" i="10" s="1"/>
  <c r="I14" i="10"/>
  <c r="I13" i="10" s="1"/>
  <c r="D14" i="9"/>
  <c r="E14" i="9"/>
  <c r="F14" i="9"/>
  <c r="G14" i="9"/>
  <c r="H14" i="9"/>
  <c r="I14" i="9"/>
  <c r="F16" i="8"/>
  <c r="G15" i="8" s="1"/>
  <c r="C85" i="8"/>
  <c r="F14" i="11"/>
  <c r="G13" i="11" s="1"/>
  <c r="C77" i="11"/>
  <c r="AF32" i="7"/>
  <c r="AC14" i="7"/>
  <c r="AL12" i="7"/>
  <c r="BD12" i="7"/>
  <c r="BA13" i="7"/>
  <c r="AU22" i="7"/>
  <c r="AI12" i="7"/>
  <c r="AR12" i="7"/>
  <c r="AO12" i="7"/>
  <c r="AU12" i="7"/>
  <c r="BA22" i="7"/>
  <c r="BJ22" i="7"/>
  <c r="BA12" i="7"/>
  <c r="AX12" i="7"/>
  <c r="BJ13" i="7"/>
  <c r="AW50" i="5" l="1"/>
  <c r="N11" i="9" s="1"/>
  <c r="AW51" i="5"/>
  <c r="N12" i="9" s="1"/>
  <c r="AW52" i="5"/>
  <c r="AW58" i="5"/>
  <c r="H14" i="24"/>
  <c r="I13" i="24" s="1"/>
  <c r="AD25" i="27"/>
  <c r="AE25" i="27" s="1"/>
  <c r="AD25" i="24"/>
  <c r="R12" i="7"/>
  <c r="AG6" i="24"/>
  <c r="G9" i="11"/>
  <c r="H14" i="27"/>
  <c r="I13" i="27" s="1"/>
  <c r="R16" i="10"/>
  <c r="Q16" i="10"/>
  <c r="P16" i="10"/>
  <c r="F14" i="17"/>
  <c r="H14" i="25"/>
  <c r="M52" i="5"/>
  <c r="U52" i="5"/>
  <c r="E58" i="5"/>
  <c r="AO58" i="5"/>
  <c r="AA26" i="7"/>
  <c r="AL22" i="7"/>
  <c r="BD22" i="7"/>
  <c r="AR22" i="7"/>
  <c r="AL13" i="7"/>
  <c r="AO13" i="7"/>
  <c r="AX22" i="7"/>
  <c r="AR13" i="7"/>
  <c r="AX13" i="7"/>
  <c r="BD13" i="7"/>
  <c r="AU13" i="7"/>
  <c r="AO22" i="7"/>
  <c r="AI22" i="7"/>
  <c r="AI13" i="7"/>
  <c r="I8" i="24" l="1"/>
  <c r="Q58" i="5"/>
  <c r="B58" i="5"/>
  <c r="AI58" i="5"/>
  <c r="J58" i="5"/>
  <c r="AC51" i="5"/>
  <c r="I62" i="5"/>
  <c r="R58" i="5"/>
  <c r="AO62" i="5"/>
  <c r="L12" i="10" s="1"/>
  <c r="AP58" i="5"/>
  <c r="L58" i="5"/>
  <c r="P58" i="5"/>
  <c r="AF58" i="5"/>
  <c r="AJ58" i="5"/>
  <c r="E62" i="5"/>
  <c r="AO50" i="5"/>
  <c r="AC52" i="5"/>
  <c r="AK52" i="5"/>
  <c r="U58" i="5"/>
  <c r="AC58" i="5"/>
  <c r="AG58" i="5"/>
  <c r="C58" i="5"/>
  <c r="G58" i="5"/>
  <c r="AE58" i="5"/>
  <c r="I50" i="5"/>
  <c r="N58" i="5"/>
  <c r="D58" i="5"/>
  <c r="E50" i="5"/>
  <c r="Q50" i="5"/>
  <c r="AC50" i="5"/>
  <c r="M50" i="5"/>
  <c r="AK50" i="5"/>
  <c r="AM58" i="5"/>
  <c r="E51" i="5"/>
  <c r="Y50" i="5"/>
  <c r="Y52" i="5"/>
  <c r="U61" i="5"/>
  <c r="U62" i="5"/>
  <c r="Q61" i="5"/>
  <c r="AK61" i="5"/>
  <c r="I61" i="5"/>
  <c r="E61" i="5"/>
  <c r="I51" i="5"/>
  <c r="M51" i="5"/>
  <c r="Q51" i="5"/>
  <c r="U51" i="5"/>
  <c r="U53" i="5" s="1"/>
  <c r="I52" i="5"/>
  <c r="F58" i="5"/>
  <c r="Z58" i="5"/>
  <c r="AK58" i="5"/>
  <c r="Q62" i="5"/>
  <c r="AS61" i="5"/>
  <c r="M11" i="10" s="1"/>
  <c r="AH58" i="5"/>
  <c r="AO61" i="5"/>
  <c r="L11" i="10" s="1"/>
  <c r="H58" i="5"/>
  <c r="T58" i="5"/>
  <c r="AK62" i="5"/>
  <c r="E52" i="5"/>
  <c r="AG52" i="5"/>
  <c r="I15" i="7"/>
  <c r="I16" i="7"/>
  <c r="I12" i="7"/>
  <c r="X12" i="7"/>
  <c r="R11" i="7"/>
  <c r="R14" i="7"/>
  <c r="R34" i="7"/>
  <c r="BN23" i="7"/>
  <c r="BN32" i="7"/>
  <c r="G14" i="17"/>
  <c r="G9" i="17"/>
  <c r="X31" i="7"/>
  <c r="X35" i="7"/>
  <c r="AF26" i="7"/>
  <c r="M14" i="9"/>
  <c r="R16" i="7"/>
  <c r="AA15" i="7"/>
  <c r="I10" i="24"/>
  <c r="G10" i="11"/>
  <c r="G8" i="11"/>
  <c r="G12" i="11"/>
  <c r="G14" i="11"/>
  <c r="G11" i="11"/>
  <c r="AD14" i="24"/>
  <c r="AC22" i="7"/>
  <c r="O58" i="5"/>
  <c r="S58" i="5"/>
  <c r="Y51" i="5"/>
  <c r="G13" i="8"/>
  <c r="G12" i="8"/>
  <c r="G14" i="8"/>
  <c r="G10" i="8"/>
  <c r="G11" i="8"/>
  <c r="O25" i="7"/>
  <c r="O21" i="7"/>
  <c r="AE24" i="27"/>
  <c r="AD14" i="28"/>
  <c r="AE13" i="28" s="1"/>
  <c r="O26" i="7"/>
  <c r="AD25" i="20"/>
  <c r="AD36" i="20"/>
  <c r="U31" i="7"/>
  <c r="U34" i="7"/>
  <c r="I9" i="24"/>
  <c r="AC35" i="7"/>
  <c r="AD25" i="26"/>
  <c r="AE25" i="26" s="1"/>
  <c r="AE21" i="27"/>
  <c r="AE23" i="27"/>
  <c r="AD36" i="27"/>
  <c r="AE36" i="27" s="1"/>
  <c r="AQ58" i="5"/>
  <c r="AS62" i="5"/>
  <c r="M12" i="10" s="1"/>
  <c r="AF21" i="7"/>
  <c r="AF23" i="7"/>
  <c r="AF25" i="7"/>
  <c r="AF31" i="7"/>
  <c r="AF33" i="7"/>
  <c r="AF35" i="7"/>
  <c r="AR58" i="5"/>
  <c r="AS53" i="5"/>
  <c r="AK51" i="5"/>
  <c r="X58" i="5"/>
  <c r="AC62" i="5"/>
  <c r="AL58" i="5"/>
  <c r="AE19" i="26"/>
  <c r="AE20" i="27"/>
  <c r="AE22" i="27"/>
  <c r="AF22" i="7"/>
  <c r="AF24" i="7"/>
  <c r="AF34" i="7"/>
  <c r="AF36" i="7"/>
  <c r="K58" i="5"/>
  <c r="M58" i="5"/>
  <c r="AG51" i="5"/>
  <c r="Q52" i="5"/>
  <c r="AD14" i="20"/>
  <c r="AE9" i="20" s="1"/>
  <c r="AG17" i="24"/>
  <c r="AD14" i="25"/>
  <c r="AD25" i="25"/>
  <c r="AE25" i="25" s="1"/>
  <c r="AE19" i="27"/>
  <c r="AS58" i="5"/>
  <c r="I58" i="5"/>
  <c r="M61" i="5"/>
  <c r="W58" i="5"/>
  <c r="AA58" i="5"/>
  <c r="AN58" i="5"/>
  <c r="M62" i="5"/>
  <c r="AO51" i="5"/>
  <c r="AO52" i="5"/>
  <c r="AD36" i="26"/>
  <c r="AE36" i="26" s="1"/>
  <c r="H14" i="26"/>
  <c r="I10" i="26" s="1"/>
  <c r="H14" i="28"/>
  <c r="AD36" i="28"/>
  <c r="AE36" i="28" s="1"/>
  <c r="AE8" i="28"/>
  <c r="AF16" i="7"/>
  <c r="R15" i="7"/>
  <c r="O24" i="7"/>
  <c r="O23" i="7"/>
  <c r="AA11" i="7"/>
  <c r="F16" i="7"/>
  <c r="AI32" i="7"/>
  <c r="BA23" i="7"/>
  <c r="AL32" i="7"/>
  <c r="AU23" i="7"/>
  <c r="AR32" i="7"/>
  <c r="AU32" i="7"/>
  <c r="AR23" i="7"/>
  <c r="L14" i="10" l="1"/>
  <c r="L13" i="10" s="1"/>
  <c r="AE31" i="27"/>
  <c r="AE32" i="26"/>
  <c r="AE30" i="28"/>
  <c r="AE19" i="25"/>
  <c r="AE31" i="28"/>
  <c r="AE30" i="26"/>
  <c r="AE34" i="28"/>
  <c r="AE20" i="25"/>
  <c r="AE35" i="28"/>
  <c r="AE35" i="26"/>
  <c r="AE33" i="26"/>
  <c r="Q53" i="5"/>
  <c r="E63" i="5"/>
  <c r="I63" i="5"/>
  <c r="M53" i="5"/>
  <c r="AK53" i="5"/>
  <c r="Y53" i="5"/>
  <c r="E53" i="5"/>
  <c r="U63" i="5"/>
  <c r="AK63" i="5"/>
  <c r="I53" i="5"/>
  <c r="AG53" i="5"/>
  <c r="M14" i="10"/>
  <c r="M13" i="10" s="1"/>
  <c r="BN33" i="7"/>
  <c r="AE23" i="26"/>
  <c r="AE19" i="24"/>
  <c r="AE12" i="24"/>
  <c r="AE24" i="24"/>
  <c r="AE30" i="24"/>
  <c r="AE33" i="28"/>
  <c r="AE35" i="27"/>
  <c r="AE24" i="26"/>
  <c r="AE32" i="28"/>
  <c r="AE34" i="27"/>
  <c r="AE31" i="26"/>
  <c r="AE14" i="28"/>
  <c r="AE12" i="28"/>
  <c r="AE9" i="28"/>
  <c r="AE35" i="20"/>
  <c r="AE22" i="20"/>
  <c r="AE21" i="20"/>
  <c r="AE12" i="20"/>
  <c r="AE11" i="20"/>
  <c r="AE33" i="20"/>
  <c r="AE14" i="20"/>
  <c r="AE30" i="27"/>
  <c r="AE20" i="26"/>
  <c r="AE34" i="24"/>
  <c r="AS63" i="5"/>
  <c r="M63" i="5"/>
  <c r="AE23" i="25"/>
  <c r="AE33" i="27"/>
  <c r="AE34" i="26"/>
  <c r="AE21" i="26"/>
  <c r="AE22" i="25"/>
  <c r="AE32" i="27"/>
  <c r="AE22" i="26"/>
  <c r="AE24" i="25"/>
  <c r="AE25" i="24"/>
  <c r="AE36" i="20"/>
  <c r="AE19" i="20"/>
  <c r="AE11" i="28"/>
  <c r="AE21" i="25"/>
  <c r="I12" i="26"/>
  <c r="I14" i="26"/>
  <c r="I8" i="26"/>
  <c r="I14" i="28"/>
  <c r="I13" i="28"/>
  <c r="I10" i="28"/>
  <c r="I11" i="28"/>
  <c r="I9" i="28"/>
  <c r="I8" i="28"/>
  <c r="I12" i="28"/>
  <c r="L13" i="7"/>
  <c r="O15" i="7"/>
  <c r="L16" i="7"/>
  <c r="O33" i="7"/>
  <c r="L15" i="7"/>
  <c r="AA16" i="7"/>
  <c r="U32" i="7"/>
  <c r="AA13" i="7"/>
  <c r="O11" i="7"/>
  <c r="U35" i="7"/>
  <c r="O12" i="7"/>
  <c r="BN14" i="7"/>
  <c r="U33" i="7"/>
  <c r="I13" i="7"/>
  <c r="AF27" i="7"/>
  <c r="AG25" i="7" s="1"/>
  <c r="M16" i="10"/>
  <c r="S16" i="10" s="1"/>
  <c r="N16" i="10"/>
  <c r="V16" i="10" s="1"/>
  <c r="AW61" i="5"/>
  <c r="AW62" i="5"/>
  <c r="N12" i="10" s="1"/>
  <c r="X22" i="7"/>
  <c r="L12" i="7"/>
  <c r="X36" i="7"/>
  <c r="R17" i="7"/>
  <c r="AA12" i="7"/>
  <c r="F11" i="7"/>
  <c r="X34" i="7"/>
  <c r="X32" i="7"/>
  <c r="U36" i="7"/>
  <c r="O16" i="7"/>
  <c r="O36" i="7"/>
  <c r="X33" i="7"/>
  <c r="O32" i="7"/>
  <c r="AC27" i="7"/>
  <c r="L11" i="7"/>
  <c r="O34" i="7"/>
  <c r="F15" i="7"/>
  <c r="X16" i="7"/>
  <c r="X14" i="7"/>
  <c r="X26" i="7"/>
  <c r="X24" i="7"/>
  <c r="F14" i="7"/>
  <c r="X15" i="7"/>
  <c r="X25" i="7"/>
  <c r="X21" i="7"/>
  <c r="F12" i="7"/>
  <c r="X13" i="7"/>
  <c r="O14" i="7"/>
  <c r="I11" i="7"/>
  <c r="I12" i="25"/>
  <c r="I14" i="25"/>
  <c r="I13" i="25"/>
  <c r="I11" i="25"/>
  <c r="I8" i="25"/>
  <c r="I9" i="25"/>
  <c r="I10" i="25"/>
  <c r="AE9" i="25"/>
  <c r="AE13" i="25"/>
  <c r="AE8" i="25"/>
  <c r="AE12" i="25"/>
  <c r="AE14" i="25"/>
  <c r="AE14" i="24"/>
  <c r="AE33" i="24"/>
  <c r="U16" i="7"/>
  <c r="U14" i="7"/>
  <c r="U13" i="7"/>
  <c r="U12" i="7"/>
  <c r="U21" i="7"/>
  <c r="U22" i="7"/>
  <c r="U25" i="7"/>
  <c r="AA32" i="7"/>
  <c r="AA34" i="7"/>
  <c r="AE13" i="24"/>
  <c r="AE23" i="24"/>
  <c r="AD25" i="28"/>
  <c r="AE10" i="25"/>
  <c r="R33" i="7"/>
  <c r="R32" i="7"/>
  <c r="R35" i="7"/>
  <c r="R26" i="7"/>
  <c r="R23" i="7"/>
  <c r="AD14" i="27"/>
  <c r="AE13" i="27" s="1"/>
  <c r="N13" i="9"/>
  <c r="N14" i="9" s="1"/>
  <c r="AW53" i="5"/>
  <c r="AE20" i="24"/>
  <c r="R24" i="7"/>
  <c r="AE25" i="20"/>
  <c r="I14" i="27"/>
  <c r="U15" i="7"/>
  <c r="R21" i="7"/>
  <c r="G12" i="17"/>
  <c r="AE13" i="20"/>
  <c r="AD14" i="26"/>
  <c r="AO53" i="5"/>
  <c r="G13" i="17"/>
  <c r="G10" i="17"/>
  <c r="G11" i="17"/>
  <c r="AC13" i="7"/>
  <c r="AE10" i="24"/>
  <c r="AE21" i="24"/>
  <c r="AE22" i="24"/>
  <c r="AA23" i="7"/>
  <c r="G8" i="17"/>
  <c r="AA35" i="7"/>
  <c r="F14" i="16"/>
  <c r="G8" i="16" s="1"/>
  <c r="AE32" i="20"/>
  <c r="AE20" i="20"/>
  <c r="AE31" i="20"/>
  <c r="AC31" i="7"/>
  <c r="AD36" i="24"/>
  <c r="AE36" i="24" s="1"/>
  <c r="AE11" i="25"/>
  <c r="I12" i="27"/>
  <c r="AE35" i="24"/>
  <c r="AA33" i="7"/>
  <c r="AE31" i="24"/>
  <c r="AV58" i="5"/>
  <c r="AC61" i="5"/>
  <c r="AC63" i="5" s="1"/>
  <c r="AE34" i="20"/>
  <c r="AE8" i="20"/>
  <c r="AE23" i="20"/>
  <c r="AA25" i="7"/>
  <c r="AF17" i="7"/>
  <c r="R25" i="7"/>
  <c r="I11" i="26"/>
  <c r="I13" i="26"/>
  <c r="I11" i="27"/>
  <c r="AG61" i="5"/>
  <c r="AE32" i="24"/>
  <c r="AE11" i="24"/>
  <c r="Y61" i="5"/>
  <c r="AO63" i="5"/>
  <c r="AA21" i="7"/>
  <c r="Q63" i="5"/>
  <c r="AE8" i="24"/>
  <c r="AE10" i="20"/>
  <c r="I10" i="27"/>
  <c r="I9" i="26"/>
  <c r="AE24" i="20"/>
  <c r="O27" i="7"/>
  <c r="R36" i="7"/>
  <c r="R22" i="7"/>
  <c r="U23" i="7"/>
  <c r="U26" i="7"/>
  <c r="AA24" i="7"/>
  <c r="AA31" i="7"/>
  <c r="I11" i="24"/>
  <c r="I14" i="24"/>
  <c r="I12" i="24"/>
  <c r="AC12" i="7"/>
  <c r="AE9" i="24"/>
  <c r="I8" i="27"/>
  <c r="I9" i="27"/>
  <c r="H14" i="20"/>
  <c r="AE10" i="28"/>
  <c r="O31" i="7"/>
  <c r="AE30" i="20"/>
  <c r="AG28" i="24"/>
  <c r="AD36" i="25"/>
  <c r="AF37" i="7"/>
  <c r="AG32" i="7" s="1"/>
  <c r="Y58" i="5"/>
  <c r="Y62" i="5"/>
  <c r="V58" i="5"/>
  <c r="AG62" i="5"/>
  <c r="AD58" i="5"/>
  <c r="AC53" i="5"/>
  <c r="AB58" i="5"/>
  <c r="AI23" i="7"/>
  <c r="AO32" i="7"/>
  <c r="BA14" i="7"/>
  <c r="BJ23" i="7"/>
  <c r="AU14" i="7"/>
  <c r="AO23" i="7"/>
  <c r="AU33" i="7"/>
  <c r="AL23" i="7"/>
  <c r="AX23" i="7"/>
  <c r="BD23" i="7"/>
  <c r="AO14" i="7"/>
  <c r="U16" i="10" l="1"/>
  <c r="O16" i="10"/>
  <c r="W16" i="10" s="1"/>
  <c r="AW63" i="5"/>
  <c r="AG22" i="7"/>
  <c r="AG24" i="7"/>
  <c r="AD23" i="7"/>
  <c r="AD24" i="7"/>
  <c r="AD25" i="7"/>
  <c r="AD26" i="7"/>
  <c r="AD21" i="7"/>
  <c r="AG15" i="7"/>
  <c r="AG13" i="7"/>
  <c r="AG12" i="7"/>
  <c r="AG11" i="7"/>
  <c r="AG14" i="7"/>
  <c r="AD22" i="7"/>
  <c r="AG16" i="7"/>
  <c r="AG31" i="7"/>
  <c r="AG26" i="7"/>
  <c r="AG36" i="7"/>
  <c r="AG21" i="7"/>
  <c r="AG23" i="7"/>
  <c r="AG35" i="7"/>
  <c r="AG34" i="7"/>
  <c r="AG33" i="7"/>
  <c r="I17" i="7"/>
  <c r="BN24" i="7"/>
  <c r="AE25" i="28"/>
  <c r="AE20" i="28"/>
  <c r="AE22" i="28"/>
  <c r="AE19" i="28"/>
  <c r="AE23" i="28"/>
  <c r="AE24" i="28"/>
  <c r="AE21" i="28"/>
  <c r="AE36" i="25"/>
  <c r="AE30" i="25"/>
  <c r="AE35" i="25"/>
  <c r="AE34" i="25"/>
  <c r="AE33" i="25"/>
  <c r="AE31" i="25"/>
  <c r="AE32" i="25"/>
  <c r="U14" i="10"/>
  <c r="U13" i="10" s="1"/>
  <c r="N11" i="10"/>
  <c r="N14" i="10" s="1"/>
  <c r="N13" i="10" s="1"/>
  <c r="L17" i="7"/>
  <c r="U37" i="7"/>
  <c r="AA17" i="7"/>
  <c r="BN15" i="7"/>
  <c r="O17" i="7"/>
  <c r="F17" i="7"/>
  <c r="X17" i="7"/>
  <c r="X27" i="7"/>
  <c r="O37" i="7"/>
  <c r="X37" i="7"/>
  <c r="U17" i="7"/>
  <c r="R37" i="7"/>
  <c r="AG63" i="5"/>
  <c r="I12" i="20"/>
  <c r="I14" i="20"/>
  <c r="I9" i="20"/>
  <c r="I10" i="20"/>
  <c r="I11" i="20"/>
  <c r="I8" i="20"/>
  <c r="AC17" i="7"/>
  <c r="AD12" i="7" s="1"/>
  <c r="AA37" i="7"/>
  <c r="Y63" i="5"/>
  <c r="AC37" i="7"/>
  <c r="AD31" i="7" s="1"/>
  <c r="G10" i="16"/>
  <c r="G13" i="16"/>
  <c r="G9" i="16"/>
  <c r="G12" i="16"/>
  <c r="G14" i="16"/>
  <c r="G11" i="16"/>
  <c r="I13" i="20"/>
  <c r="AE11" i="26"/>
  <c r="AE13" i="26"/>
  <c r="AE10" i="26"/>
  <c r="AE8" i="26"/>
  <c r="AE14" i="26"/>
  <c r="AE12" i="26"/>
  <c r="AA27" i="7"/>
  <c r="AE9" i="26"/>
  <c r="R27" i="7"/>
  <c r="AE10" i="27"/>
  <c r="AE9" i="27"/>
  <c r="AE14" i="27"/>
  <c r="AE11" i="27"/>
  <c r="AE8" i="27"/>
  <c r="AE12" i="27"/>
  <c r="U27" i="7"/>
  <c r="AL14" i="7"/>
  <c r="BA24" i="7"/>
  <c r="AU24" i="7"/>
  <c r="AO33" i="7"/>
  <c r="AU15" i="7"/>
  <c r="AL33" i="7"/>
  <c r="AR14" i="7"/>
  <c r="AX14" i="7"/>
  <c r="BJ24" i="7"/>
  <c r="BJ14" i="7"/>
  <c r="AI14" i="7"/>
  <c r="BJ15" i="7"/>
  <c r="AI33" i="7"/>
  <c r="BA15" i="7"/>
  <c r="BD14" i="7"/>
  <c r="AR33" i="7"/>
  <c r="AG27" i="7" l="1"/>
  <c r="AG37" i="7"/>
  <c r="AD14" i="7"/>
  <c r="AD15" i="7"/>
  <c r="AD16" i="7"/>
  <c r="AD11" i="7"/>
  <c r="AD13" i="7"/>
  <c r="AG17" i="7"/>
  <c r="AD33" i="7"/>
  <c r="AD36" i="7"/>
  <c r="AD34" i="7"/>
  <c r="AD32" i="7"/>
  <c r="AD35" i="7"/>
  <c r="AD27" i="7"/>
  <c r="BN25" i="7"/>
  <c r="BN34" i="7"/>
  <c r="BN16" i="7"/>
  <c r="AI24" i="7"/>
  <c r="AX15" i="7"/>
  <c r="AO15" i="7"/>
  <c r="AL24" i="7"/>
  <c r="BA16" i="7"/>
  <c r="AL16" i="7"/>
  <c r="BD15" i="7"/>
  <c r="AR24" i="7"/>
  <c r="AX24" i="7"/>
  <c r="BJ16" i="7"/>
  <c r="BD24" i="7"/>
  <c r="AO24" i="7"/>
  <c r="AL34" i="7"/>
  <c r="AI15" i="7"/>
  <c r="AL15" i="7"/>
  <c r="BJ25" i="7"/>
  <c r="AR15" i="7"/>
  <c r="BJ17" i="7" l="1"/>
  <c r="BK16" i="7" s="1"/>
  <c r="BA17" i="7"/>
  <c r="BB16" i="7" s="1"/>
  <c r="AX25" i="7"/>
  <c r="AI34" i="7"/>
  <c r="AR25" i="7"/>
  <c r="BD16" i="7"/>
  <c r="AO16" i="7"/>
  <c r="AO34" i="7"/>
  <c r="AU16" i="7"/>
  <c r="AU25" i="7"/>
  <c r="AL25" i="7"/>
  <c r="BA25" i="7"/>
  <c r="AO25" i="7"/>
  <c r="BD25" i="7"/>
  <c r="AI25" i="7"/>
  <c r="AU34" i="7"/>
  <c r="AI16" i="7"/>
  <c r="AR34" i="7"/>
  <c r="AX16" i="7"/>
  <c r="AR16" i="7"/>
  <c r="BD17" i="7" l="1"/>
  <c r="BE16" i="7" s="1"/>
  <c r="BK11" i="7"/>
  <c r="BK12" i="7"/>
  <c r="BK13" i="7"/>
  <c r="BK14" i="7"/>
  <c r="BK15" i="7"/>
  <c r="AO17" i="7"/>
  <c r="AP11" i="7" s="1"/>
  <c r="BB11" i="7"/>
  <c r="BB12" i="7"/>
  <c r="BB13" i="7"/>
  <c r="BB14" i="7"/>
  <c r="BB15" i="7"/>
  <c r="AU17" i="7"/>
  <c r="AV14" i="7" s="1"/>
  <c r="AX17" i="7"/>
  <c r="AR17" i="7"/>
  <c r="AS16" i="7" s="1"/>
  <c r="AD37" i="7"/>
  <c r="AD17" i="7"/>
  <c r="AL17" i="7"/>
  <c r="AM16" i="7" s="1"/>
  <c r="BN35" i="7"/>
  <c r="BN26" i="7"/>
  <c r="AI17" i="7"/>
  <c r="AU35" i="7"/>
  <c r="AL26" i="7"/>
  <c r="BJ26" i="7"/>
  <c r="BJ27" i="7" l="1"/>
  <c r="BE11" i="7"/>
  <c r="BE12" i="7"/>
  <c r="BE13" i="7"/>
  <c r="BE14" i="7"/>
  <c r="BE15" i="7"/>
  <c r="BK17" i="7"/>
  <c r="AP12" i="7"/>
  <c r="AP16" i="7"/>
  <c r="AP14" i="7"/>
  <c r="AP13" i="7"/>
  <c r="AP15" i="7"/>
  <c r="AV16" i="7"/>
  <c r="AV13" i="7"/>
  <c r="BB17" i="7"/>
  <c r="AV12" i="7"/>
  <c r="AV15" i="7"/>
  <c r="AV11" i="7"/>
  <c r="AY11" i="7"/>
  <c r="AY12" i="7"/>
  <c r="AY13" i="7"/>
  <c r="AY14" i="7"/>
  <c r="AY15" i="7"/>
  <c r="AY16" i="7"/>
  <c r="BA26" i="7"/>
  <c r="AO26" i="7"/>
  <c r="AL35" i="7"/>
  <c r="AI26" i="7"/>
  <c r="AU26" i="7"/>
  <c r="AR35" i="7"/>
  <c r="AX26" i="7"/>
  <c r="AO35" i="7"/>
  <c r="AI35" i="7"/>
  <c r="BD26" i="7"/>
  <c r="AR26" i="7"/>
  <c r="BA27" i="7" l="1"/>
  <c r="BB26" i="7" s="1"/>
  <c r="BD27" i="7"/>
  <c r="BE17" i="7"/>
  <c r="BK21" i="7"/>
  <c r="BK22" i="7"/>
  <c r="BK23" i="7"/>
  <c r="BK24" i="7"/>
  <c r="BK25" i="7"/>
  <c r="BK26" i="7"/>
  <c r="AP17" i="7"/>
  <c r="AU27" i="7"/>
  <c r="AV23" i="7" s="1"/>
  <c r="AV17" i="7"/>
  <c r="BB21" i="7"/>
  <c r="AX27" i="7"/>
  <c r="AY17" i="7"/>
  <c r="AO27" i="7"/>
  <c r="AP26" i="7" s="1"/>
  <c r="AR27" i="7"/>
  <c r="AS26" i="7" s="1"/>
  <c r="AS11" i="7"/>
  <c r="AS12" i="7"/>
  <c r="AS13" i="7"/>
  <c r="AS14" i="7"/>
  <c r="AS15" i="7"/>
  <c r="AJ11" i="7"/>
  <c r="AJ12" i="7"/>
  <c r="AJ13" i="7"/>
  <c r="AJ14" i="7"/>
  <c r="AJ15" i="7"/>
  <c r="AJ16" i="7"/>
  <c r="AL27" i="7"/>
  <c r="BN36" i="7"/>
  <c r="AM12" i="7"/>
  <c r="AM13" i="7"/>
  <c r="AM11" i="7"/>
  <c r="AM14" i="7"/>
  <c r="AM15" i="7"/>
  <c r="AO36" i="7"/>
  <c r="BB22" i="7" l="1"/>
  <c r="BB24" i="7"/>
  <c r="BB25" i="7"/>
  <c r="BB23" i="7"/>
  <c r="BK27" i="7"/>
  <c r="BE21" i="7"/>
  <c r="BE22" i="7"/>
  <c r="BE23" i="7"/>
  <c r="BE24" i="7"/>
  <c r="BE25" i="7"/>
  <c r="BE26" i="7"/>
  <c r="AV24" i="7"/>
  <c r="AV22" i="7"/>
  <c r="AV26" i="7"/>
  <c r="AV25" i="7"/>
  <c r="AV21" i="7"/>
  <c r="AY21" i="7"/>
  <c r="AY22" i="7"/>
  <c r="AY23" i="7"/>
  <c r="AY24" i="7"/>
  <c r="AY25" i="7"/>
  <c r="AY26" i="7"/>
  <c r="AP21" i="7"/>
  <c r="AP25" i="7"/>
  <c r="AP24" i="7"/>
  <c r="AP23" i="7"/>
  <c r="AP22" i="7"/>
  <c r="AO37" i="7"/>
  <c r="AL36" i="7"/>
  <c r="AI36" i="7"/>
  <c r="AR36" i="7"/>
  <c r="AU36" i="7"/>
  <c r="BB27" i="7" l="1"/>
  <c r="BE27" i="7"/>
  <c r="AV27" i="7"/>
  <c r="AU37" i="7"/>
  <c r="AV32" i="7" s="1"/>
  <c r="AY27" i="7"/>
  <c r="AP27" i="7"/>
  <c r="AP31" i="7"/>
  <c r="AP32" i="7"/>
  <c r="AP33" i="7"/>
  <c r="AP34" i="7"/>
  <c r="AP35" i="7"/>
  <c r="AP36" i="7"/>
  <c r="AR37" i="7"/>
  <c r="AS17" i="7"/>
  <c r="AS21" i="7"/>
  <c r="AS22" i="7"/>
  <c r="AS23" i="7"/>
  <c r="AS24" i="7"/>
  <c r="AS25" i="7"/>
  <c r="AJ17" i="7"/>
  <c r="AL37" i="7"/>
  <c r="AM21" i="7"/>
  <c r="AI37" i="7"/>
  <c r="AI27" i="7"/>
  <c r="AM17" i="7"/>
  <c r="AV31" i="7" l="1"/>
  <c r="AV35" i="7"/>
  <c r="AV34" i="7"/>
  <c r="AV33" i="7"/>
  <c r="AV36" i="7"/>
  <c r="AP37" i="7"/>
  <c r="AS31" i="7"/>
  <c r="AS32" i="7"/>
  <c r="AS33" i="7"/>
  <c r="AS34" i="7"/>
  <c r="AS35" i="7"/>
  <c r="AS36" i="7"/>
  <c r="AS27" i="7"/>
  <c r="AJ21" i="7"/>
  <c r="AJ22" i="7"/>
  <c r="AJ23" i="7"/>
  <c r="AJ24" i="7"/>
  <c r="AJ25" i="7"/>
  <c r="AJ26" i="7"/>
  <c r="AJ31" i="7"/>
  <c r="AJ32" i="7"/>
  <c r="AJ33" i="7"/>
  <c r="AJ34" i="7"/>
  <c r="AJ35" i="7"/>
  <c r="AJ36" i="7"/>
  <c r="AM24" i="7"/>
  <c r="AM22" i="7"/>
  <c r="AM25" i="7"/>
  <c r="AM23" i="7"/>
  <c r="AM26" i="7"/>
  <c r="AV37" i="7" l="1"/>
  <c r="AS37" i="7"/>
  <c r="AJ27" i="7"/>
  <c r="AJ37" i="7"/>
  <c r="AM27" i="7"/>
  <c r="AM33" i="7"/>
  <c r="AM31" i="7"/>
  <c r="AM32" i="7"/>
  <c r="AM34" i="7"/>
  <c r="AM35" i="7"/>
  <c r="AM36" i="7"/>
  <c r="AM37" i="7" l="1"/>
</calcChain>
</file>

<file path=xl/comments1.xml><?xml version="1.0" encoding="utf-8"?>
<comments xmlns="http://schemas.openxmlformats.org/spreadsheetml/2006/main">
  <authors>
    <author>Aaron Trent</author>
  </authors>
  <commentList>
    <comment ref="W9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YTD</t>
        </r>
      </text>
    </comment>
  </commentList>
</comments>
</file>

<file path=xl/comments2.xml><?xml version="1.0" encoding="utf-8"?>
<comments xmlns="http://schemas.openxmlformats.org/spreadsheetml/2006/main">
  <authors>
    <author>Aaron Trent</author>
  </authors>
  <commentList>
    <comment ref="W9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YTD</t>
        </r>
      </text>
    </comment>
  </commentList>
</comments>
</file>

<file path=xl/comments3.xml><?xml version="1.0" encoding="utf-8"?>
<comments xmlns="http://schemas.openxmlformats.org/spreadsheetml/2006/main">
  <authors>
    <author>Aaron Trent</author>
  </authors>
  <commentList>
    <comment ref="BJ7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Ratings at quarter's end; categories based on assets at prior year end</t>
        </r>
      </text>
    </comment>
  </commentList>
</comments>
</file>

<file path=xl/comments4.xml><?xml version="1.0" encoding="utf-8"?>
<comments xmlns="http://schemas.openxmlformats.org/spreadsheetml/2006/main">
  <authors>
    <author>Buckley, Michael</author>
  </authors>
  <commentList>
    <comment ref="D38" authorId="0" shapeId="0">
      <text>
        <r>
          <rPr>
            <b/>
            <sz val="9"/>
            <color indexed="81"/>
            <rFont val="Tahoma"/>
            <family val="2"/>
          </rPr>
          <t>Buckley, Michael:</t>
        </r>
        <r>
          <rPr>
            <sz val="9"/>
            <color indexed="81"/>
            <rFont val="Tahoma"/>
            <family val="2"/>
          </rPr>
          <t xml:space="preserve">
Modified to align with 2018Q2</t>
        </r>
      </text>
    </comment>
  </commentList>
</comments>
</file>

<file path=xl/comments5.xml><?xml version="1.0" encoding="utf-8"?>
<comments xmlns="http://schemas.openxmlformats.org/spreadsheetml/2006/main">
  <authors>
    <author>Michael Buckley</author>
  </authors>
  <commentList>
    <comment ref="AK33" authorId="0" shapeId="0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Hardwired for Q1 only so Oncor isn't mistakingly marked as "upgrade".  Need to reinstate the formula here in 2017 Q2</t>
        </r>
      </text>
    </comment>
  </commentList>
</comments>
</file>

<file path=xl/comments6.xml><?xml version="1.0" encoding="utf-8"?>
<comments xmlns="http://schemas.openxmlformats.org/spreadsheetml/2006/main">
  <authors>
    <author>Michael Buckley</author>
  </authors>
  <commentList>
    <comment ref="D45" authorId="0" shapeId="0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comments7.xml><?xml version="1.0" encoding="utf-8"?>
<comments xmlns="http://schemas.openxmlformats.org/spreadsheetml/2006/main">
  <authors>
    <author>Aaron Trent</author>
  </authors>
  <commentList>
    <comment ref="AG5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Versus 12/31/09, using 12/31/09 business categories by assets</t>
        </r>
      </text>
    </comment>
  </commentList>
</comments>
</file>

<file path=xl/comments8.xml><?xml version="1.0" encoding="utf-8"?>
<comments xmlns="http://schemas.openxmlformats.org/spreadsheetml/2006/main">
  <authors>
    <author>Buckley, Michael</author>
  </authors>
  <commentList>
    <comment ref="C50" authorId="0" shapeId="0">
      <text>
        <r>
          <rPr>
            <b/>
            <sz val="9"/>
            <color indexed="81"/>
            <rFont val="Tahoma"/>
            <family val="2"/>
          </rPr>
          <t>Buckley, Michael:</t>
        </r>
        <r>
          <rPr>
            <sz val="9"/>
            <color indexed="81"/>
            <rFont val="Tahoma"/>
            <family val="2"/>
          </rPr>
          <t xml:space="preserve">
Removed due to M&amp;A activity in 2018</t>
        </r>
      </text>
    </comment>
  </commentList>
</comments>
</file>

<file path=xl/comments9.xml><?xml version="1.0" encoding="utf-8"?>
<comments xmlns="http://schemas.openxmlformats.org/spreadsheetml/2006/main">
  <authors>
    <author>Michael Buckley</author>
  </authors>
  <commentList>
    <comment ref="D56" authorId="0" shapeId="0">
      <text>
        <r>
          <rPr>
            <b/>
            <sz val="10"/>
            <color indexed="81"/>
            <rFont val="Tahoma"/>
            <family val="2"/>
          </rPr>
          <t>Michael Buckley:</t>
        </r>
        <r>
          <rPr>
            <sz val="10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sharedStrings.xml><?xml version="1.0" encoding="utf-8"?>
<sst xmlns="http://schemas.openxmlformats.org/spreadsheetml/2006/main" count="19953" uniqueCount="614">
  <si>
    <t>Company Name</t>
  </si>
  <si>
    <t>CH Energy Group, Inc.</t>
  </si>
  <si>
    <t>A</t>
  </si>
  <si>
    <t>Consolidated Edison, Inc.</t>
  </si>
  <si>
    <t>FPL Group, Inc.</t>
  </si>
  <si>
    <t>Niagara Mohawk Power Corporation</t>
  </si>
  <si>
    <t>NSTAR</t>
  </si>
  <si>
    <t>Southern Company</t>
  </si>
  <si>
    <t>WPS Resources Corporation</t>
  </si>
  <si>
    <t>Ameren Corporation</t>
  </si>
  <si>
    <t>A-</t>
  </si>
  <si>
    <t>Exelon Corporation</t>
  </si>
  <si>
    <t>MDU Resources Group, Inc.</t>
  </si>
  <si>
    <t>SCANA Corporation</t>
  </si>
  <si>
    <t>Vectren Corporation</t>
  </si>
  <si>
    <t>ALLETE, Inc.</t>
  </si>
  <si>
    <t>BBB+</t>
  </si>
  <si>
    <t>Alliant Energy Corporation</t>
  </si>
  <si>
    <t>Dominion Resources, Inc.</t>
  </si>
  <si>
    <t>Energy East Corporation</t>
  </si>
  <si>
    <t>IDACORP, Inc.</t>
  </si>
  <si>
    <t>OGE Energy Corp.</t>
  </si>
  <si>
    <t>Otter Tail Corporation</t>
  </si>
  <si>
    <t>Pepco Holdings, Inc.</t>
  </si>
  <si>
    <t>Portland General Electric Company</t>
  </si>
  <si>
    <t>Sempra Energy</t>
  </si>
  <si>
    <t>Wisconsin Energy Corporation</t>
  </si>
  <si>
    <t>American Electric Power Company</t>
  </si>
  <si>
    <t>BBB</t>
  </si>
  <si>
    <t>CenterPoint Energy, Inc.</t>
  </si>
  <si>
    <t>Cleco Corporation</t>
  </si>
  <si>
    <t>DTE Energy Company</t>
  </si>
  <si>
    <t>Duke Energy Corporation</t>
  </si>
  <si>
    <t>Duquesne Light Holdings, Inc.</t>
  </si>
  <si>
    <t>El Paso Electric Company</t>
  </si>
  <si>
    <t>Empire District Electric Company</t>
  </si>
  <si>
    <t>Entergy Corporation</t>
  </si>
  <si>
    <t>Great Plains Energy, Inc.</t>
  </si>
  <si>
    <t>Green Mountain Power Corporation</t>
  </si>
  <si>
    <t>Hawaiian Electric Industries, Inc.</t>
  </si>
  <si>
    <t>NiSource Inc.</t>
  </si>
  <si>
    <t>Pinnacle West Capital Corporation</t>
  </si>
  <si>
    <t>PNM Resources, Inc.</t>
  </si>
  <si>
    <t>PPL Corporation</t>
  </si>
  <si>
    <t>Progress Energy Inc.</t>
  </si>
  <si>
    <t>Public Service Enterprise Group Incorporated</t>
  </si>
  <si>
    <t>TXU Corp.</t>
  </si>
  <si>
    <t>Xcel Energy, Inc.</t>
  </si>
  <si>
    <t>Black Hills Corporation</t>
  </si>
  <si>
    <t>BBB-</t>
  </si>
  <si>
    <t>Central Vermont Public Service Corporation</t>
  </si>
  <si>
    <t>FirstEnergy Corp.</t>
  </si>
  <si>
    <t>MidAmerican Energy Holdings Company</t>
  </si>
  <si>
    <t>PG&amp;E Corporation</t>
  </si>
  <si>
    <t>Puget Energy, Inc.</t>
  </si>
  <si>
    <t>Avista Corporation</t>
  </si>
  <si>
    <t>BB+</t>
  </si>
  <si>
    <t>Edison International</t>
  </si>
  <si>
    <t>IPALCO Enterprises, Inc.</t>
  </si>
  <si>
    <t>Westar Energy, Inc.</t>
  </si>
  <si>
    <t>CMS Energy Corporation</t>
  </si>
  <si>
    <t>BB</t>
  </si>
  <si>
    <t>TECO Energy, Inc.</t>
  </si>
  <si>
    <t>UniSource Energy Corporation</t>
  </si>
  <si>
    <t>DPL Inc.</t>
  </si>
  <si>
    <t>BB-</t>
  </si>
  <si>
    <t>NorthWestern Corporation</t>
  </si>
  <si>
    <t>Allegheny Energy, Inc.</t>
  </si>
  <si>
    <t>B+</t>
  </si>
  <si>
    <t>Sierra Pacific Resources</t>
  </si>
  <si>
    <t>Aquila, Inc.</t>
  </si>
  <si>
    <t>B-</t>
  </si>
  <si>
    <t>Maine &amp; Maritimes Corporation</t>
  </si>
  <si>
    <t/>
  </si>
  <si>
    <t>MGE Energy, Inc.</t>
  </si>
  <si>
    <t>UIL Holdings Corporation</t>
  </si>
  <si>
    <t>Unitil Corporation</t>
  </si>
  <si>
    <t>Rating</t>
  </si>
  <si>
    <t>B</t>
  </si>
  <si>
    <t>Below BBB-</t>
  </si>
  <si>
    <t>Total</t>
  </si>
  <si>
    <t>#</t>
  </si>
  <si>
    <t>%</t>
  </si>
  <si>
    <t>Note:</t>
  </si>
  <si>
    <t xml:space="preserve">Note: </t>
  </si>
  <si>
    <t>All ratings are at the holding company level with the exception of 4 companies that do not have a credit rating (Maine &amp; Maritimes, MGE Energy, Unitil Corp, &amp; UIL Holdings)</t>
  </si>
  <si>
    <t>D</t>
  </si>
  <si>
    <t>KeySpan Corp.</t>
  </si>
  <si>
    <t>Constellation Energy, Inc.</t>
  </si>
  <si>
    <t>Fitch</t>
  </si>
  <si>
    <t>S&amp;P</t>
  </si>
  <si>
    <t>2002 Q3</t>
  </si>
  <si>
    <t>2002 Q4</t>
  </si>
  <si>
    <t>2003 Q1</t>
  </si>
  <si>
    <t>2003 Q2</t>
  </si>
  <si>
    <t>2004 Q1</t>
  </si>
  <si>
    <t>2004 Q3</t>
  </si>
  <si>
    <t>2005 Q1</t>
  </si>
  <si>
    <t>Standard &amp; Poor's</t>
  </si>
  <si>
    <t>MOODY'S</t>
  </si>
  <si>
    <t>FITCH</t>
  </si>
  <si>
    <t>Aaa</t>
  </si>
  <si>
    <t>AAA</t>
  </si>
  <si>
    <t>Aa1</t>
  </si>
  <si>
    <t>AA+</t>
  </si>
  <si>
    <t>Aa2</t>
  </si>
  <si>
    <t>AA</t>
  </si>
  <si>
    <t>Aa3</t>
  </si>
  <si>
    <t>AA-</t>
  </si>
  <si>
    <t>A1</t>
  </si>
  <si>
    <t>A+</t>
  </si>
  <si>
    <t>A2</t>
  </si>
  <si>
    <t>A3</t>
  </si>
  <si>
    <t>Baa1</t>
  </si>
  <si>
    <t>Baa2</t>
  </si>
  <si>
    <t>Baa3</t>
  </si>
  <si>
    <t>Ba1</t>
  </si>
  <si>
    <t>Ba2</t>
  </si>
  <si>
    <t>Ba3</t>
  </si>
  <si>
    <t>B1</t>
  </si>
  <si>
    <t>B2</t>
  </si>
  <si>
    <t>B3</t>
  </si>
  <si>
    <t>Caa1</t>
  </si>
  <si>
    <t>CCC+</t>
  </si>
  <si>
    <t>Caa2</t>
  </si>
  <si>
    <t>CCC</t>
  </si>
  <si>
    <t>Caa3</t>
  </si>
  <si>
    <t>CCC-</t>
  </si>
  <si>
    <t>Ca</t>
  </si>
  <si>
    <t>CC</t>
  </si>
  <si>
    <t>C</t>
  </si>
  <si>
    <t>Default</t>
  </si>
  <si>
    <t>Source: Fitch Ratings, Moody's, Standard &amp; Poor's</t>
  </si>
  <si>
    <t>Source: Standard &amp; Poor's, SNL Financial</t>
  </si>
  <si>
    <t>Average</t>
  </si>
  <si>
    <t xml:space="preserve">Average </t>
  </si>
  <si>
    <t>N/A</t>
  </si>
  <si>
    <t>Regulated</t>
  </si>
  <si>
    <t>A or higher</t>
  </si>
  <si>
    <t>Mostly Regulated</t>
  </si>
  <si>
    <t>Diversified</t>
  </si>
  <si>
    <t>Source: Standard &amp; Poor's, SNL Financial, EEI Finance Department, and company annual reports</t>
  </si>
  <si>
    <t>S&amp;P Utility Credit Rating Distribution by Category</t>
  </si>
  <si>
    <t>2001 Y</t>
  </si>
  <si>
    <t>El Paso Electric</t>
  </si>
  <si>
    <t>Empire District</t>
  </si>
  <si>
    <t>Green Mtn Power Corp</t>
  </si>
  <si>
    <t>Illinois Power Co</t>
  </si>
  <si>
    <t>IPALCO Enterprises</t>
  </si>
  <si>
    <t>Montana Power</t>
  </si>
  <si>
    <t>New England Power</t>
  </si>
  <si>
    <t>Niagara Mohawk Power Corp</t>
  </si>
  <si>
    <t>Pacificorp</t>
  </si>
  <si>
    <t>Portland General Electric</t>
  </si>
  <si>
    <t>RGS Energy Group, Inc.</t>
  </si>
  <si>
    <t>TNP Enterprises</t>
  </si>
  <si>
    <t>Allegheny Energy</t>
  </si>
  <si>
    <t>MidAmerican Energy Holdings</t>
  </si>
  <si>
    <t>Xcel Energy</t>
  </si>
  <si>
    <t>Ameren Corp</t>
  </si>
  <si>
    <t>Maine Public Service</t>
  </si>
  <si>
    <t>Puget Energy</t>
  </si>
  <si>
    <t>Unisource</t>
  </si>
  <si>
    <t>Southern Co</t>
  </si>
  <si>
    <t>Energy East</t>
  </si>
  <si>
    <t>Great Plains Energy</t>
  </si>
  <si>
    <t>Centr Vermont Pub Serv</t>
  </si>
  <si>
    <t>Consolidated Edison</t>
  </si>
  <si>
    <t>Pinnacle West Capital</t>
  </si>
  <si>
    <t>UIL Holdings</t>
  </si>
  <si>
    <t>Wisconsin Energy</t>
  </si>
  <si>
    <t>CH Energy Group</t>
  </si>
  <si>
    <t>PEPCO</t>
  </si>
  <si>
    <t>Exelon</t>
  </si>
  <si>
    <t>IDACORP Inc</t>
  </si>
  <si>
    <t>Entergy</t>
  </si>
  <si>
    <t>First Energy</t>
  </si>
  <si>
    <t>Vectren</t>
  </si>
  <si>
    <t>DTE Energy</t>
  </si>
  <si>
    <t>Keyspan</t>
  </si>
  <si>
    <t>PG&amp;E</t>
  </si>
  <si>
    <t>Conectiv</t>
  </si>
  <si>
    <t>Progress Energy</t>
  </si>
  <si>
    <t>FPL Group</t>
  </si>
  <si>
    <t>Otter Tail Power</t>
  </si>
  <si>
    <t>DQE</t>
  </si>
  <si>
    <t>Westar Energy Inc.</t>
  </si>
  <si>
    <t>Alliant Energy</t>
  </si>
  <si>
    <t>Avista Corp.</t>
  </si>
  <si>
    <t>WPS Resources</t>
  </si>
  <si>
    <t>TECO Energy</t>
  </si>
  <si>
    <t>Cinergy</t>
  </si>
  <si>
    <t>Public Service Enterprise Group</t>
  </si>
  <si>
    <t>PPL Corp</t>
  </si>
  <si>
    <t>CMS Energy</t>
  </si>
  <si>
    <t>OGE Energy Corp</t>
  </si>
  <si>
    <t>American Electric Power</t>
  </si>
  <si>
    <t>Constellation Energy</t>
  </si>
  <si>
    <t>NiSource</t>
  </si>
  <si>
    <t>Hawaiian Electric</t>
  </si>
  <si>
    <t>Duke Energy</t>
  </si>
  <si>
    <t>TXU</t>
  </si>
  <si>
    <t>Black Hills Corp</t>
  </si>
  <si>
    <t>Northwestern Corp</t>
  </si>
  <si>
    <t>Dominion Resources</t>
  </si>
  <si>
    <t>MDU Resources</t>
  </si>
  <si>
    <t>Allete</t>
  </si>
  <si>
    <t xml:space="preserve">BBB- </t>
  </si>
  <si>
    <t xml:space="preserve">CH Energy - Using Central Hudson Gas &amp; Electric (A on 12/14/01). </t>
  </si>
  <si>
    <t>PG&amp;E - Using Pacific Gas &amp; Electric Company credit rating (CCC/D according to 2001 Annual Report, p. 13).</t>
  </si>
  <si>
    <t>PNM Resources - BBB- according to 2001 annual report p. 56.</t>
  </si>
  <si>
    <t xml:space="preserve">and 6 companies that do not have a parent level rating in SNL Datasource -- see below.  </t>
  </si>
  <si>
    <t xml:space="preserve">Great Plains Enregy - Using Kansas City Power &amp; Light (A- on 1/2/02). </t>
  </si>
  <si>
    <t>Unisource - Using Tuscon Electric Power Company credit rating (BB on 11/08/02).</t>
  </si>
  <si>
    <t xml:space="preserve">PEPCO - Using Potomac Electric Power rating (BBB+ on 7/15/03). </t>
  </si>
  <si>
    <t>2005 Q4</t>
  </si>
  <si>
    <t>Rating Agency Activity</t>
  </si>
  <si>
    <t>Total Rating Activity</t>
  </si>
  <si>
    <t xml:space="preserve">Moody's </t>
  </si>
  <si>
    <t xml:space="preserve">Total </t>
  </si>
  <si>
    <t>Upgrades</t>
  </si>
  <si>
    <t>Downgrades</t>
  </si>
  <si>
    <t>% Upgrades</t>
  </si>
  <si>
    <t>MGE Energy</t>
  </si>
  <si>
    <t xml:space="preserve">Cinergy Corp and Pacificorp are no longer part of the EEI Index.  Numbers based on 64+4 companies.  </t>
  </si>
  <si>
    <t>2001 Q1</t>
  </si>
  <si>
    <t>2001 Q2</t>
  </si>
  <si>
    <t>2006 Q1</t>
  </si>
  <si>
    <t>2005 Q2</t>
  </si>
  <si>
    <t>2005 Q3</t>
  </si>
  <si>
    <t>2006 Q2</t>
  </si>
  <si>
    <t>Unisource - Using Tuscon Electric Power Company credit rating (BB on 9/16/05).  Unisource rating is not available for 12/30/06.</t>
  </si>
  <si>
    <t>CH Energy - Using Central Hudson Gas &amp; Electric (A on 5/29/03). CH Energy rating is not available for 12/30/06.</t>
  </si>
  <si>
    <t xml:space="preserve">PG&amp;E - Using Pacific Gas &amp; Electric Company credit rating (BBB on 2/16/05).  PG&amp;E Corp rating is not available for 12/30/06. </t>
  </si>
  <si>
    <t>2006 Q3</t>
  </si>
  <si>
    <t>2006 Q4</t>
  </si>
  <si>
    <t>Louisville Gas &amp; Electric</t>
  </si>
  <si>
    <t>Kentucky Utilities</t>
  </si>
  <si>
    <t>2007Q1</t>
  </si>
  <si>
    <t>2007 Q2</t>
  </si>
  <si>
    <t>2007 Q3</t>
  </si>
  <si>
    <t>I. S&amp;P Utility Credit Ratings Distribution - 2006</t>
  </si>
  <si>
    <t>I. S&amp;P Utility Credit Ratings Distribution - 2001</t>
  </si>
  <si>
    <t>Direction of Ratings Actions</t>
  </si>
  <si>
    <t>Credit Ratings Scales</t>
  </si>
  <si>
    <t>Investment Grade</t>
  </si>
  <si>
    <t>Speculative Grade</t>
  </si>
  <si>
    <t>2007 Q4</t>
  </si>
  <si>
    <t>Energy Future Holdings Corp.</t>
  </si>
  <si>
    <t>2008 Q1</t>
  </si>
  <si>
    <t>2008 Q2</t>
  </si>
  <si>
    <t>2008 Q3</t>
  </si>
  <si>
    <t>2008 Q4</t>
  </si>
  <si>
    <t>Integrys Energy Group, Inc.</t>
  </si>
  <si>
    <t>Kentucky Utilities Company</t>
  </si>
  <si>
    <t>Louisville Gas and Electric Company</t>
  </si>
  <si>
    <t>Progress Energy, Inc.</t>
  </si>
  <si>
    <t>Xcel Energy Inc.</t>
  </si>
  <si>
    <t>American Electric Power Company, Inc.</t>
  </si>
  <si>
    <t>Constellation Energy Group, Inc.</t>
  </si>
  <si>
    <t>Great Plains Energy Inc.</t>
  </si>
  <si>
    <t>Duquesne Light Company</t>
  </si>
  <si>
    <t>MGE Energy, Inc.*</t>
  </si>
  <si>
    <t>CH Energy Group, Inc.*</t>
  </si>
  <si>
    <t>UniSource Energy Corporation*</t>
  </si>
  <si>
    <t>NV Energy, Inc.</t>
  </si>
  <si>
    <t xml:space="preserve">Notes: </t>
  </si>
  <si>
    <t>Source:  Standard &amp; Poor's, SNL Financial and EEI Finance Dept.</t>
  </si>
  <si>
    <t>Note:  Chart depicts the number of occurences and includes each event, even if multiple downgrades occurred for a single company.</t>
  </si>
  <si>
    <t>II.  Upgrades &amp; Downgrades</t>
  </si>
  <si>
    <t>2009 Q1</t>
  </si>
  <si>
    <t>III.  Total Ratings Actions</t>
  </si>
  <si>
    <t>IV.  Direction of Ratings Actions</t>
  </si>
  <si>
    <t>AEE</t>
  </si>
  <si>
    <t>AEP</t>
  </si>
  <si>
    <t>AES</t>
  </si>
  <si>
    <t>ALE</t>
  </si>
  <si>
    <t>AVA</t>
  </si>
  <si>
    <t>AYE</t>
  </si>
  <si>
    <t>BKH</t>
  </si>
  <si>
    <t>BRK</t>
  </si>
  <si>
    <t>CEG</t>
  </si>
  <si>
    <t>CHG</t>
  </si>
  <si>
    <t>CMS</t>
  </si>
  <si>
    <t>CNL</t>
  </si>
  <si>
    <t>CNP</t>
  </si>
  <si>
    <t>CV</t>
  </si>
  <si>
    <t>DPL</t>
  </si>
  <si>
    <t>DTE</t>
  </si>
  <si>
    <t>DUK</t>
  </si>
  <si>
    <t>EAST</t>
  </si>
  <si>
    <t>ED</t>
  </si>
  <si>
    <t>EDE</t>
  </si>
  <si>
    <t>EE</t>
  </si>
  <si>
    <t>EFH</t>
  </si>
  <si>
    <t>EIX</t>
  </si>
  <si>
    <t>ETR</t>
  </si>
  <si>
    <t>EXC</t>
  </si>
  <si>
    <t>FE</t>
  </si>
  <si>
    <t>GMT</t>
  </si>
  <si>
    <t>GXP</t>
  </si>
  <si>
    <t>HE</t>
  </si>
  <si>
    <t>IDA</t>
  </si>
  <si>
    <t>KEY</t>
  </si>
  <si>
    <t>KU</t>
  </si>
  <si>
    <t>LGE</t>
  </si>
  <si>
    <t>LNT</t>
  </si>
  <si>
    <t>MAM</t>
  </si>
  <si>
    <t>MDU</t>
  </si>
  <si>
    <t>MGEE</t>
  </si>
  <si>
    <t>NI</t>
  </si>
  <si>
    <t>NIMO</t>
  </si>
  <si>
    <t>NST</t>
  </si>
  <si>
    <t>NVE</t>
  </si>
  <si>
    <t>NWE</t>
  </si>
  <si>
    <t>OGE</t>
  </si>
  <si>
    <t>OTTR</t>
  </si>
  <si>
    <t>PCG</t>
  </si>
  <si>
    <t>PEG</t>
  </si>
  <si>
    <t>PGN</t>
  </si>
  <si>
    <t>PNM</t>
  </si>
  <si>
    <t>PNW</t>
  </si>
  <si>
    <t>POM</t>
  </si>
  <si>
    <t>POR</t>
  </si>
  <si>
    <t>PPL</t>
  </si>
  <si>
    <t>PSD</t>
  </si>
  <si>
    <t>SCG</t>
  </si>
  <si>
    <t>SO</t>
  </si>
  <si>
    <t>SRE</t>
  </si>
  <si>
    <t>TE</t>
  </si>
  <si>
    <t>TEG</t>
  </si>
  <si>
    <t>UIL</t>
  </si>
  <si>
    <t>UNS</t>
  </si>
  <si>
    <t>UTL</t>
  </si>
  <si>
    <t>VVC</t>
  </si>
  <si>
    <t>WEC</t>
  </si>
  <si>
    <t>WR</t>
  </si>
  <si>
    <t>XEL</t>
  </si>
  <si>
    <t>% regulated at</t>
  </si>
  <si>
    <t>V.  S&amp;P Ratings by Category</t>
  </si>
  <si>
    <t>PG&amp;E Corporation*</t>
  </si>
  <si>
    <t>PG&amp;E:  Using Pacific Gas and Electric Co.; PG&amp;E long-term issuer credit rating not available as of 12/31/08.</t>
  </si>
  <si>
    <t>CH Energy Group:  Using Central Hudson Gas &amp; Electric Corp.; CH Energy Group long-term issuer credit rating not available as of 12/31/08.</t>
  </si>
  <si>
    <t>UniSource Energy:  Using Tucson Electric Power Co.; UniSource Energy long-term issuer credit rating not available as of 12/31/08.</t>
  </si>
  <si>
    <t>12/31/2008r</t>
  </si>
  <si>
    <t>I.  S&amp;P Utility Credit Ratings Distribution -- 2008r</t>
  </si>
  <si>
    <t>I.  S&amp;P Utility Credit Ratings Distribution -- 2007r</t>
  </si>
  <si>
    <t>2008r</t>
  </si>
  <si>
    <t>2007r</t>
  </si>
  <si>
    <t>12/31/2007r</t>
  </si>
  <si>
    <t>CH Energy Group:  Using Central Hudson Gas &amp; Electric Corp.; CH Energy Group long-term issuer credit rating not available as of 12/31/07.</t>
  </si>
  <si>
    <t>PG&amp;E:  Using Pacific Gas and Electric Co.; PG&amp;E long-term issuer credit rating not available as of 12/31/07.</t>
  </si>
  <si>
    <t>UniSource Energy:  Using Tucson Electric Power Co.; UniSource Energy long-term issuer credit rating not available as of 12/31/07.</t>
  </si>
  <si>
    <t>Cat. Avg.</t>
  </si>
  <si>
    <t>2009 Q2</t>
  </si>
  <si>
    <t>CH Energy Group:  Using Central Hudson Gas &amp; Electric Corp.; CH Energy Group long-term issuer credit rating not available.</t>
  </si>
  <si>
    <t>MGE Energy:  Using Madison Gas and Electric Co.; MGE Energy long-term issuer credit rating not available.</t>
  </si>
  <si>
    <t>UniSource Energy:  Using Tucson Electric Power Co.; UniSource Energy long-term issuer credit rating not available.</t>
  </si>
  <si>
    <r>
      <t xml:space="preserve">Companies in green/red were </t>
    </r>
    <r>
      <rPr>
        <u/>
        <sz val="8"/>
        <color indexed="17"/>
        <rFont val="Calibri"/>
        <family val="2"/>
      </rPr>
      <t>upgraded</t>
    </r>
    <r>
      <rPr>
        <sz val="8"/>
        <rFont val="Calibri"/>
        <family val="2"/>
      </rPr>
      <t>/</t>
    </r>
    <r>
      <rPr>
        <u/>
        <sz val="8"/>
        <color indexed="10"/>
        <rFont val="Calibri"/>
        <family val="2"/>
      </rPr>
      <t>downgraded</t>
    </r>
    <r>
      <rPr>
        <sz val="8"/>
        <rFont val="Calibri"/>
        <family val="2"/>
      </rPr>
      <t xml:space="preserve"> by S&amp;P at the parent level in the most recent quarter.</t>
    </r>
  </si>
  <si>
    <t>Chg.</t>
  </si>
  <si>
    <t>2009 Q3</t>
  </si>
  <si>
    <t>I.  S&amp;P Utility Credit Ratings Distribution -- Q4 2009</t>
  </si>
  <si>
    <t>Q4 2009</t>
  </si>
  <si>
    <r>
      <rPr>
        <u/>
        <sz val="8"/>
        <color indexed="30"/>
        <rFont val="Calibri"/>
        <family val="2"/>
      </rPr>
      <t>Central Vermont Public Service</t>
    </r>
    <r>
      <rPr>
        <sz val="8"/>
        <rFont val="Calibri"/>
        <family val="2"/>
      </rPr>
      <t>:  S&amp;P removed its long-term issuer credit rating on Central Vermont Public Service Corporation on December 10, 2009.</t>
    </r>
  </si>
  <si>
    <r>
      <rPr>
        <u/>
        <sz val="8"/>
        <color indexed="30"/>
        <rFont val="Calibri"/>
        <family val="2"/>
      </rPr>
      <t>UIL</t>
    </r>
    <r>
      <rPr>
        <sz val="8"/>
        <rFont val="Calibri"/>
        <family val="2"/>
      </rPr>
      <t>:  S&amp;P initiated a long-term issuer credit rating on UIL Holdings Corporation on December 23, 2009.</t>
    </r>
  </si>
  <si>
    <t>* For the following companies, EEI includes the subsidiary rating because parent/holding company ratings are not available:</t>
  </si>
  <si>
    <t>2009 Q4</t>
  </si>
  <si>
    <t>2010 Q1</t>
  </si>
  <si>
    <t>NEE</t>
  </si>
  <si>
    <t>NextEra Energy, Inc.</t>
  </si>
  <si>
    <t>R</t>
  </si>
  <si>
    <t>MR</t>
  </si>
  <si>
    <t>N.A.</t>
  </si>
  <si>
    <t>2010 Q2</t>
  </si>
  <si>
    <t>2010 Q3</t>
  </si>
  <si>
    <t>I.  S&amp;P Utility Credit Ratings Distribution -- Q4 2010</t>
  </si>
  <si>
    <t>Q4 2010</t>
  </si>
  <si>
    <t>2010 Q4</t>
  </si>
  <si>
    <t>I.  S&amp;P Utility Credit Ratings Distribution -- Q1 2011</t>
  </si>
  <si>
    <t>Q1 2011</t>
  </si>
  <si>
    <t>2011 Q1</t>
  </si>
  <si>
    <t>I.  S&amp;P Utility Credit Ratings Distribution -- Q2 2011</t>
  </si>
  <si>
    <t>Q2 2011</t>
  </si>
  <si>
    <t>2011 Q2</t>
  </si>
  <si>
    <t>I.  S&amp;P Utility Credit Ratings Distribution -- Q3 2011</t>
  </si>
  <si>
    <t>Q3 2011</t>
  </si>
  <si>
    <t>2011 Q3</t>
  </si>
  <si>
    <t>I.  S&amp;P Utility Credit Ratings Distribution -- Q4 2011</t>
  </si>
  <si>
    <t>Q4 2011</t>
  </si>
  <si>
    <t>2011 Q4</t>
  </si>
  <si>
    <t>2012 Q1</t>
  </si>
  <si>
    <t>Quarterly Upgrade</t>
  </si>
  <si>
    <t>Quarterly Downgrade</t>
  </si>
  <si>
    <t>Annual Upgrade</t>
  </si>
  <si>
    <t>Annual Downgrade</t>
  </si>
  <si>
    <t>Quarterly Activity</t>
  </si>
  <si>
    <t>Fitch (upgrade)</t>
  </si>
  <si>
    <t>Fitch (downgrade)</t>
  </si>
  <si>
    <t>Moody's (upgrade)</t>
  </si>
  <si>
    <t>Standard &amp; Poor's (upgrade)</t>
  </si>
  <si>
    <t>Moody's (downgrade)</t>
  </si>
  <si>
    <t>Standard &amp; Poor's (downgrade)</t>
  </si>
  <si>
    <t>Fitch (activity)</t>
  </si>
  <si>
    <t>Moody's (activity)</t>
  </si>
  <si>
    <t>Standard &amp; Poor's (activity)</t>
  </si>
  <si>
    <t>2012 Q2</t>
  </si>
  <si>
    <t>2012 Q3</t>
  </si>
  <si>
    <t>2012 Q4</t>
  </si>
  <si>
    <t>2001 Q3</t>
  </si>
  <si>
    <t>2001 Q4</t>
  </si>
  <si>
    <t>2002 Q1</t>
  </si>
  <si>
    <t>2002 Q2</t>
  </si>
  <si>
    <t>2003 Q3</t>
  </si>
  <si>
    <t>2003 Q4</t>
  </si>
  <si>
    <t>2004 Q2</t>
  </si>
  <si>
    <t>2004 Q4</t>
  </si>
  <si>
    <t>Annual Activity</t>
  </si>
  <si>
    <t>Note:  Chart depicts the number of upgrades / downgrades for all rated companies, including subisidiaries, during the quarter.</t>
  </si>
  <si>
    <t>Upgrades = Downgrades</t>
  </si>
  <si>
    <t>Group</t>
  </si>
  <si>
    <t>Up</t>
  </si>
  <si>
    <t>Down</t>
  </si>
  <si>
    <t>SD</t>
  </si>
  <si>
    <t>Match</t>
  </si>
  <si>
    <t>a:a</t>
  </si>
  <si>
    <t>Previous</t>
  </si>
  <si>
    <t>b1</t>
  </si>
  <si>
    <t>UNS Energy Corporation</t>
  </si>
  <si>
    <t>2013 Q1</t>
  </si>
  <si>
    <t>2013 Q2</t>
  </si>
  <si>
    <t>2013 Q3</t>
  </si>
  <si>
    <t>2013 Q4</t>
  </si>
  <si>
    <t xml:space="preserve"> </t>
  </si>
  <si>
    <t>Ticker</t>
  </si>
  <si>
    <t>Regulated Percentage</t>
  </si>
  <si>
    <t>Category</t>
  </si>
  <si>
    <t>Reg_Percent_2011</t>
  </si>
  <si>
    <t>d:d</t>
  </si>
  <si>
    <t>e1</t>
  </si>
  <si>
    <t>*MGEE</t>
  </si>
  <si>
    <t>*CHG</t>
  </si>
  <si>
    <t>*UNS</t>
  </si>
  <si>
    <t>**DPL</t>
  </si>
  <si>
    <t>**EAST</t>
  </si>
  <si>
    <t>**EFH</t>
  </si>
  <si>
    <t>**IPALCO</t>
  </si>
  <si>
    <t>**BRK</t>
  </si>
  <si>
    <t>*UTL</t>
  </si>
  <si>
    <t>**PSD</t>
  </si>
  <si>
    <t>Average Rating</t>
  </si>
  <si>
    <t>'Credit_2012Q4'!</t>
  </si>
  <si>
    <t>Iberdrola USA</t>
  </si>
  <si>
    <t>c1</t>
  </si>
  <si>
    <t>Moody's</t>
  </si>
  <si>
    <t>rating_scale_Moody</t>
  </si>
  <si>
    <t>rating_scale_SP</t>
  </si>
  <si>
    <t>rating_scale_Fitch</t>
  </si>
  <si>
    <t>RD</t>
  </si>
  <si>
    <t>D+</t>
  </si>
  <si>
    <t>rating_scale_SP_invest</t>
  </si>
  <si>
    <t>DD</t>
  </si>
  <si>
    <t>C+</t>
  </si>
  <si>
    <t>DDD</t>
  </si>
  <si>
    <t>&gt;20</t>
  </si>
  <si>
    <t>=20</t>
  </si>
  <si>
    <t>=19</t>
  </si>
  <si>
    <t>=18</t>
  </si>
  <si>
    <t>=17</t>
  </si>
  <si>
    <t>&lt;17</t>
  </si>
  <si>
    <t>UNS Energy:  Using Tucson Electric Power Co.; UniSource Energy long-term issuer credit rating not available.</t>
  </si>
  <si>
    <t>Score</t>
  </si>
  <si>
    <t>'Credit_2012Q3'!</t>
  </si>
  <si>
    <t>'Credit_2013Q1'!</t>
  </si>
  <si>
    <t>*MGE Energy, Inc.</t>
  </si>
  <si>
    <t>*CH Energy Group, Inc.</t>
  </si>
  <si>
    <t>*UNS Energy Corporation</t>
  </si>
  <si>
    <t>*Unitil Corporation</t>
  </si>
  <si>
    <t>Reg_Percent_2012</t>
  </si>
  <si>
    <t>'Credit_2012Q2'!</t>
  </si>
  <si>
    <t>'Credit_2012Q1'!</t>
  </si>
  <si>
    <t>*MidAmerican Energy Holdings Company</t>
  </si>
  <si>
    <t>*IPALCO Enterprises, Inc.</t>
  </si>
  <si>
    <t>*Energy Future Holdings Corp.</t>
  </si>
  <si>
    <t>*DPL Inc.</t>
  </si>
  <si>
    <t>*Puget Energy, Inc.</t>
  </si>
  <si>
    <t>*Iberdrola USA</t>
  </si>
  <si>
    <t>Reg_Percent_2010</t>
  </si>
  <si>
    <t>'Credit_2012Q4'</t>
  </si>
  <si>
    <t>o</t>
  </si>
  <si>
    <t>r</t>
  </si>
  <si>
    <t>u</t>
  </si>
  <si>
    <t>b6</t>
  </si>
  <si>
    <t>'Credit_2011Q4'!</t>
  </si>
  <si>
    <t>'Credit_2013Q2'!</t>
  </si>
  <si>
    <t>'Credit_2013Q4'</t>
  </si>
  <si>
    <t>'Credit_2013Q3'!</t>
  </si>
  <si>
    <t>Comparison Period</t>
  </si>
  <si>
    <t>'Credit_2013Q4'!</t>
  </si>
  <si>
    <t>2014 Q1</t>
  </si>
  <si>
    <t>'Credit_2014Q1'!</t>
  </si>
  <si>
    <t>Berkshire Energy Holdings Company</t>
  </si>
  <si>
    <t>2014 Q2</t>
  </si>
  <si>
    <t>2014 Q3</t>
  </si>
  <si>
    <t>2014 Q4</t>
  </si>
  <si>
    <t>Reg_Percent_2013</t>
  </si>
  <si>
    <t>e3</t>
  </si>
  <si>
    <t>**Companies that are not publicly traded</t>
  </si>
  <si>
    <t>'Credit_2014Q2'!</t>
  </si>
  <si>
    <t>'Credit_2014Q3'!</t>
  </si>
  <si>
    <t>'Credit_2014Q4'</t>
  </si>
  <si>
    <t>'Credit_2014Q4'!</t>
  </si>
  <si>
    <t>ES</t>
  </si>
  <si>
    <t>Eversource</t>
  </si>
  <si>
    <t>2015 Q1</t>
  </si>
  <si>
    <t>2015 Q2</t>
  </si>
  <si>
    <t>Eversource Energy</t>
  </si>
  <si>
    <t>'Credit_2015Q1'!</t>
  </si>
  <si>
    <t>2015 Q3</t>
  </si>
  <si>
    <t>2015 Q4</t>
  </si>
  <si>
    <t>'Credit_2015Q2'!</t>
  </si>
  <si>
    <t>DPL Inc. *</t>
  </si>
  <si>
    <t>Energy Future Holdings Corp. *</t>
  </si>
  <si>
    <t>IPALCO Enterprises, Inc. *</t>
  </si>
  <si>
    <t>Berkshire Hathaway Energy *</t>
  </si>
  <si>
    <t>Puget Energy, Inc. *</t>
  </si>
  <si>
    <t>Reg_Percent_2014</t>
  </si>
  <si>
    <t>WEC Energy Group, Inc.</t>
  </si>
  <si>
    <t>'Credit_2015Q3'!</t>
  </si>
  <si>
    <t>'Credit_2015Q4'</t>
  </si>
  <si>
    <t>AGR</t>
  </si>
  <si>
    <t xml:space="preserve">AVANGRID, Inc. </t>
  </si>
  <si>
    <t>AVANGRID, Inc.</t>
  </si>
  <si>
    <t>'Credit_2015Q4'!</t>
  </si>
  <si>
    <t>2016 Q1</t>
  </si>
  <si>
    <t>2016 Q2</t>
  </si>
  <si>
    <t>2016 Q3</t>
  </si>
  <si>
    <t>2016 Q4</t>
  </si>
  <si>
    <t xml:space="preserve">WEC Energy Group, Inc. </t>
  </si>
  <si>
    <t>Reg_Percent_2015</t>
  </si>
  <si>
    <t>'Credit_2016Q1'!</t>
  </si>
  <si>
    <t>**CNL</t>
  </si>
  <si>
    <t>.</t>
  </si>
  <si>
    <t>'Credit_2016Q2'!</t>
  </si>
  <si>
    <t>**TE</t>
  </si>
  <si>
    <t>'Credit_2016Q3'!</t>
  </si>
  <si>
    <t>'Credit_2016Q4'</t>
  </si>
  <si>
    <t>Source:  Standard &amp; Poor's, S&amp;P Global Market Intelligence, and EEI Finance Dept.</t>
  </si>
  <si>
    <t>Sources:  Standard &amp; Poor's, S&amp;P Global Market Intelligence, and EEI Finance Dept.</t>
  </si>
  <si>
    <t>Source:  S&amp;P Global Market Intelligence and EEI Finance Dept.</t>
  </si>
  <si>
    <t>'Credit_2016Q4'!</t>
  </si>
  <si>
    <t>2017 Q1</t>
  </si>
  <si>
    <t>Cleco Corporation *</t>
  </si>
  <si>
    <t>Reg_Percent_2016</t>
  </si>
  <si>
    <t>2017 Q2</t>
  </si>
  <si>
    <t>2017 Q3</t>
  </si>
  <si>
    <t>2017 Q4</t>
  </si>
  <si>
    <t>Oncor Electric Delivery Company LLC</t>
  </si>
  <si>
    <t>U.S. Investor-Owned Electric Utility Industry</t>
  </si>
  <si>
    <t>**ONC</t>
  </si>
  <si>
    <t>'Credit_2017Q1'!</t>
  </si>
  <si>
    <t>'Credit_2017Q2'!</t>
  </si>
  <si>
    <t>Dominion Energy, Inc.</t>
  </si>
  <si>
    <t>'Credit_2017Q3'!</t>
  </si>
  <si>
    <t>'Credit_2017Q4'</t>
  </si>
  <si>
    <t>'Credit_2017Q4'!</t>
  </si>
  <si>
    <t>Evergy, Inc.</t>
  </si>
  <si>
    <t>EVRG</t>
  </si>
  <si>
    <t>Reg_Percent_2017</t>
  </si>
  <si>
    <t>2018 Q1</t>
  </si>
  <si>
    <t>'Credit_2018Q1'!</t>
  </si>
  <si>
    <t>2018 Q2</t>
  </si>
  <si>
    <t>2018 Q3</t>
  </si>
  <si>
    <t>2018 Q4</t>
  </si>
  <si>
    <t>'Credit_2018Q2'!</t>
  </si>
  <si>
    <t>'Credit_2018Q3'!</t>
  </si>
  <si>
    <t>'Credit_2018Q4'</t>
  </si>
  <si>
    <t>'Credit_2018Q4'!</t>
  </si>
  <si>
    <t>Reg_Percent_2018</t>
  </si>
  <si>
    <t>2019 Q1</t>
  </si>
  <si>
    <t>2019Q1</t>
  </si>
  <si>
    <t>2019Q2</t>
  </si>
  <si>
    <t>2019Q3</t>
  </si>
  <si>
    <t>2019Q4</t>
  </si>
  <si>
    <t>'Credit_2019Q1'!</t>
  </si>
  <si>
    <t>2019 Q2</t>
  </si>
  <si>
    <t>'Credit_2019Q2'!</t>
  </si>
  <si>
    <t>2019 Q3</t>
  </si>
  <si>
    <t>'Credit_2019Q3'!</t>
  </si>
  <si>
    <t>2019 Q4</t>
  </si>
  <si>
    <t>Reg_Percent_2019</t>
  </si>
  <si>
    <t>'Credit_2019Q4'!</t>
  </si>
  <si>
    <t>2020 Q1</t>
  </si>
  <si>
    <t>2020Q1</t>
  </si>
  <si>
    <t>2020Q2</t>
  </si>
  <si>
    <t>2020Q3</t>
  </si>
  <si>
    <t>2020Q4</t>
  </si>
  <si>
    <t>'Credit_2019Q4'</t>
  </si>
  <si>
    <t>'Credit_2020Q1'!</t>
  </si>
  <si>
    <t>2020 Q2</t>
  </si>
  <si>
    <t>'Credit_2020Q2'!</t>
  </si>
  <si>
    <t>2020 Q3</t>
  </si>
  <si>
    <t>'Credit_2020Q3'!</t>
  </si>
  <si>
    <t>2020 Q4</t>
  </si>
  <si>
    <t>'Credit_2020Q4'</t>
  </si>
  <si>
    <t>Reg_Percent_2020</t>
  </si>
  <si>
    <t>'Credit_2020Q4'!</t>
  </si>
  <si>
    <t>2021 Q1</t>
  </si>
  <si>
    <t>2021Q1</t>
  </si>
  <si>
    <t>2021Q2</t>
  </si>
  <si>
    <t>2021Q3</t>
  </si>
  <si>
    <t>2021Q4</t>
  </si>
  <si>
    <t>'Credit_2021Q1'!</t>
  </si>
  <si>
    <t>2021 Q2</t>
  </si>
  <si>
    <t>'Credit_2021Q2'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</si>
</sst>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%"/>
    <numFmt numFmtId="166" formatCode="[$-409]mmm\-yy;@"/>
    <numFmt numFmtId="167" formatCode="0.0"/>
  </numFmts>
  <fonts count="63" x14ac:knownFonts="1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6"/>
      <name val="Arial"/>
      <family val="2"/>
    </font>
    <font>
      <sz val="8"/>
      <name val="Calibri"/>
      <family val="2"/>
    </font>
    <font>
      <u/>
      <sz val="8"/>
      <color indexed="17"/>
      <name val="Calibri"/>
      <family val="2"/>
    </font>
    <font>
      <u/>
      <sz val="8"/>
      <color indexed="10"/>
      <name val="Calibri"/>
      <family val="2"/>
    </font>
    <font>
      <i/>
      <sz val="10"/>
      <name val="Arial"/>
      <family val="2"/>
    </font>
    <font>
      <u/>
      <sz val="8"/>
      <color indexed="3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70C0"/>
      <name val="Arial"/>
      <family val="2"/>
    </font>
    <font>
      <sz val="8"/>
      <color rgb="FFFF0000"/>
      <name val="Arial"/>
      <family val="2"/>
    </font>
    <font>
      <sz val="9"/>
      <color rgb="FF0070C0"/>
      <name val="Arial"/>
      <family val="2"/>
    </font>
    <font>
      <sz val="10"/>
      <color rgb="FF0070C0"/>
      <name val="Calibri"/>
      <family val="2"/>
      <scheme val="minor"/>
    </font>
    <font>
      <sz val="10"/>
      <color rgb="FF0070C0"/>
      <name val="Arial"/>
      <family val="2"/>
    </font>
    <font>
      <sz val="10"/>
      <color theme="3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99"/>
      <name val="Calibri"/>
      <family val="2"/>
      <scheme val="minor"/>
    </font>
    <font>
      <u/>
      <sz val="8.5"/>
      <color theme="10"/>
      <name val="Arial"/>
      <family val="2"/>
    </font>
    <font>
      <sz val="10"/>
      <color theme="3" tint="0.59999389629810485"/>
      <name val="Arial"/>
      <family val="2"/>
    </font>
    <font>
      <sz val="10"/>
      <color theme="0" tint="-0.249977111117893"/>
      <name val="Arial"/>
      <family val="2"/>
    </font>
    <font>
      <sz val="10"/>
      <color theme="4"/>
      <name val="Arial"/>
      <family val="2"/>
    </font>
    <font>
      <sz val="10"/>
      <color theme="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 tint="0.499984740745262"/>
      <name val="Arial"/>
      <family val="2"/>
    </font>
    <font>
      <sz val="10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name val="Calibri"/>
      <family val="2"/>
    </font>
    <font>
      <sz val="10"/>
      <color rgb="FF000099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thin">
        <color rgb="FFD9D9D9"/>
      </bottom>
      <diagonal/>
    </border>
    <border>
      <left/>
      <right style="thin">
        <color indexed="64"/>
      </right>
      <top/>
      <bottom/>
      <diagonal/>
    </border>
  </borders>
  <cellStyleXfs count="20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1" fillId="0" borderId="0"/>
    <xf numFmtId="166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14">
    <xf numFmtId="0" fontId="0" fillId="0" borderId="0" xfId="0"/>
    <xf numFmtId="0" fontId="0" fillId="0" borderId="0" xfId="0" applyBorder="1"/>
    <xf numFmtId="0" fontId="3" fillId="0" borderId="0" xfId="0" applyNumberFormat="1" applyFont="1" applyFill="1" applyBorder="1" applyAlignment="1">
      <alignment horizontal="left"/>
    </xf>
    <xf numFmtId="0" fontId="3" fillId="0" borderId="0" xfId="0" applyFont="1"/>
    <xf numFmtId="0" fontId="0" fillId="0" borderId="0" xfId="0" applyFill="1" applyBorder="1"/>
    <xf numFmtId="0" fontId="3" fillId="0" borderId="0" xfId="0" quotePrefix="1" applyNumberFormat="1" applyFont="1" applyBorder="1" applyAlignment="1">
      <alignment horizontal="left"/>
    </xf>
    <xf numFmtId="0" fontId="0" fillId="0" borderId="0" xfId="0" applyFill="1"/>
    <xf numFmtId="0" fontId="5" fillId="0" borderId="0" xfId="0" quotePrefix="1" applyNumberFormat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9" fontId="0" fillId="0" borderId="0" xfId="4" applyFont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9" fontId="0" fillId="0" borderId="0" xfId="4" applyFont="1" applyFill="1" applyBorder="1"/>
    <xf numFmtId="0" fontId="9" fillId="0" borderId="0" xfId="0" applyFont="1" applyFill="1" applyBorder="1"/>
    <xf numFmtId="0" fontId="0" fillId="0" borderId="0" xfId="0" applyBorder="1" applyAlignment="1"/>
    <xf numFmtId="0" fontId="3" fillId="0" borderId="0" xfId="0" applyFont="1" applyAlignment="1">
      <alignment horizontal="right"/>
    </xf>
    <xf numFmtId="0" fontId="6" fillId="0" borderId="0" xfId="0" applyFont="1" applyFill="1" applyBorder="1"/>
    <xf numFmtId="0" fontId="12" fillId="0" borderId="0" xfId="0" applyFont="1" applyBorder="1"/>
    <xf numFmtId="0" fontId="2" fillId="2" borderId="0" xfId="0" applyFont="1" applyFill="1" applyBorder="1" applyAlignment="1">
      <alignment horizontal="center"/>
    </xf>
    <xf numFmtId="0" fontId="0" fillId="2" borderId="0" xfId="0" applyFill="1" applyBorder="1"/>
    <xf numFmtId="0" fontId="5" fillId="0" borderId="0" xfId="0" quotePrefix="1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9" fontId="0" fillId="0" borderId="0" xfId="4" applyNumberFormat="1" applyFont="1" applyFill="1" applyBorder="1"/>
    <xf numFmtId="0" fontId="5" fillId="2" borderId="0" xfId="0" quotePrefix="1" applyNumberFormat="1" applyFont="1" applyFill="1" applyBorder="1" applyAlignment="1">
      <alignment horizontal="left"/>
    </xf>
    <xf numFmtId="0" fontId="3" fillId="2" borderId="0" xfId="0" quotePrefix="1" applyNumberFormat="1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0" fontId="3" fillId="0" borderId="0" xfId="0" applyFont="1" applyBorder="1"/>
    <xf numFmtId="0" fontId="3" fillId="2" borderId="0" xfId="0" applyNumberFormat="1" applyFont="1" applyFill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2" fontId="4" fillId="0" borderId="0" xfId="0" applyNumberFormat="1" applyFont="1" applyFill="1" applyBorder="1" applyAlignment="1">
      <alignment horizontal="center"/>
    </xf>
    <xf numFmtId="0" fontId="2" fillId="2" borderId="0" xfId="0" quotePrefix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11" fillId="0" borderId="0" xfId="0" applyFont="1" applyFill="1" applyBorder="1"/>
    <xf numFmtId="0" fontId="3" fillId="0" borderId="0" xfId="0" applyFont="1" applyFill="1" applyBorder="1"/>
    <xf numFmtId="0" fontId="9" fillId="2" borderId="0" xfId="0" applyFont="1" applyFill="1" applyBorder="1"/>
    <xf numFmtId="0" fontId="3" fillId="2" borderId="0" xfId="0" applyFont="1" applyFill="1" applyBorder="1"/>
    <xf numFmtId="0" fontId="9" fillId="0" borderId="0" xfId="0" quotePrefix="1" applyNumberFormat="1" applyFont="1" applyFill="1" applyBorder="1" applyAlignment="1">
      <alignment horizontal="left"/>
    </xf>
    <xf numFmtId="0" fontId="4" fillId="0" borderId="0" xfId="0" applyFont="1" applyBorder="1"/>
    <xf numFmtId="2" fontId="4" fillId="0" borderId="0" xfId="0" applyNumberFormat="1" applyFont="1" applyBorder="1" applyAlignment="1">
      <alignment horizontal="center"/>
    </xf>
    <xf numFmtId="0" fontId="3" fillId="0" borderId="0" xfId="0" applyFont="1" applyFill="1"/>
    <xf numFmtId="0" fontId="3" fillId="0" borderId="0" xfId="0" applyFont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8" fillId="0" borderId="0" xfId="0" applyFont="1" applyFill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10" fillId="0" borderId="0" xfId="0" applyFont="1" applyBorder="1"/>
    <xf numFmtId="0" fontId="13" fillId="0" borderId="0" xfId="0" applyFont="1" applyBorder="1"/>
    <xf numFmtId="0" fontId="14" fillId="0" borderId="0" xfId="0" applyFont="1" applyBorder="1" applyAlignment="1">
      <alignment horizontal="center"/>
    </xf>
    <xf numFmtId="0" fontId="13" fillId="0" borderId="0" xfId="0" applyFont="1" applyFill="1" applyBorder="1"/>
    <xf numFmtId="0" fontId="10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0" fontId="10" fillId="0" borderId="0" xfId="0" applyFont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0" fillId="0" borderId="0" xfId="0" applyFont="1" applyFill="1" applyBorder="1"/>
    <xf numFmtId="0" fontId="15" fillId="0" borderId="0" xfId="0" applyFont="1" applyFill="1" applyBorder="1"/>
    <xf numFmtId="0" fontId="7" fillId="0" borderId="0" xfId="0" applyFont="1" applyBorder="1" applyAlignment="1">
      <alignment horizontal="left"/>
    </xf>
    <xf numFmtId="0" fontId="7" fillId="0" borderId="0" xfId="0" applyFont="1" applyBorder="1"/>
    <xf numFmtId="0" fontId="7" fillId="0" borderId="0" xfId="0" applyFont="1" applyFill="1" applyBorder="1"/>
    <xf numFmtId="164" fontId="13" fillId="0" borderId="0" xfId="4" applyNumberFormat="1" applyFont="1" applyFill="1" applyBorder="1"/>
    <xf numFmtId="0" fontId="7" fillId="0" borderId="0" xfId="0" applyFont="1" applyFill="1" applyBorder="1" applyAlignment="1">
      <alignment horizontal="left"/>
    </xf>
    <xf numFmtId="0" fontId="9" fillId="0" borderId="0" xfId="0" applyFont="1" applyBorder="1"/>
    <xf numFmtId="0" fontId="16" fillId="0" borderId="0" xfId="0" applyFont="1"/>
    <xf numFmtId="0" fontId="25" fillId="0" borderId="0" xfId="0" applyFont="1" applyBorder="1" applyAlignment="1">
      <alignment horizontal="left"/>
    </xf>
    <xf numFmtId="0" fontId="26" fillId="2" borderId="0" xfId="0" quotePrefix="1" applyFont="1" applyFill="1" applyBorder="1" applyAlignment="1">
      <alignment horizontal="left"/>
    </xf>
    <xf numFmtId="0" fontId="27" fillId="2" borderId="0" xfId="0" applyFont="1" applyFill="1" applyBorder="1" applyAlignment="1">
      <alignment horizontal="center"/>
    </xf>
    <xf numFmtId="0" fontId="28" fillId="0" borderId="0" xfId="0" applyFont="1" applyBorder="1"/>
    <xf numFmtId="0" fontId="26" fillId="0" borderId="0" xfId="0" applyNumberFormat="1" applyFont="1" applyBorder="1" applyAlignment="1">
      <alignment horizontal="left"/>
    </xf>
    <xf numFmtId="2" fontId="26" fillId="0" borderId="0" xfId="0" applyNumberFormat="1" applyFont="1" applyFill="1" applyBorder="1" applyAlignment="1">
      <alignment horizontal="center"/>
    </xf>
    <xf numFmtId="0" fontId="26" fillId="0" borderId="0" xfId="0" applyNumberFormat="1" applyFont="1" applyBorder="1" applyAlignment="1">
      <alignment horizontal="center"/>
    </xf>
    <xf numFmtId="0" fontId="25" fillId="0" borderId="0" xfId="0" applyNumberFormat="1" applyFont="1" applyBorder="1" applyAlignment="1">
      <alignment horizontal="left"/>
    </xf>
    <xf numFmtId="0" fontId="25" fillId="0" borderId="0" xfId="0" applyNumberFormat="1" applyFont="1" applyBorder="1" applyAlignment="1">
      <alignment horizontal="center"/>
    </xf>
    <xf numFmtId="0" fontId="25" fillId="5" borderId="0" xfId="0" applyNumberFormat="1" applyFont="1" applyFill="1" applyBorder="1" applyAlignment="1">
      <alignment horizontal="left"/>
    </xf>
    <xf numFmtId="0" fontId="25" fillId="5" borderId="0" xfId="0" applyNumberFormat="1" applyFont="1" applyFill="1" applyBorder="1" applyAlignment="1">
      <alignment horizontal="center"/>
    </xf>
    <xf numFmtId="0" fontId="25" fillId="0" borderId="0" xfId="0" applyNumberFormat="1" applyFont="1" applyFill="1" applyBorder="1" applyAlignment="1">
      <alignment horizontal="left"/>
    </xf>
    <xf numFmtId="0" fontId="25" fillId="0" borderId="0" xfId="0" applyNumberFormat="1" applyFont="1" applyFill="1" applyBorder="1" applyAlignment="1">
      <alignment horizontal="centerContinuous"/>
    </xf>
    <xf numFmtId="0" fontId="29" fillId="0" borderId="0" xfId="0" applyFont="1" applyBorder="1"/>
    <xf numFmtId="0" fontId="25" fillId="0" borderId="0" xfId="0" applyFont="1" applyBorder="1"/>
    <xf numFmtId="9" fontId="25" fillId="0" borderId="0" xfId="4" applyNumberFormat="1" applyFont="1" applyBorder="1"/>
    <xf numFmtId="0" fontId="26" fillId="0" borderId="0" xfId="0" applyFont="1" applyBorder="1" applyAlignment="1">
      <alignment horizontal="left"/>
    </xf>
    <xf numFmtId="0" fontId="26" fillId="0" borderId="0" xfId="0" applyFont="1" applyBorder="1"/>
    <xf numFmtId="9" fontId="26" fillId="0" borderId="0" xfId="4" applyFont="1" applyBorder="1"/>
    <xf numFmtId="0" fontId="25" fillId="0" borderId="1" xfId="0" applyNumberFormat="1" applyFont="1" applyBorder="1" applyAlignment="1">
      <alignment horizontal="left"/>
    </xf>
    <xf numFmtId="0" fontId="25" fillId="0" borderId="1" xfId="0" applyNumberFormat="1" applyFont="1" applyFill="1" applyBorder="1" applyAlignment="1">
      <alignment horizontal="centerContinuous"/>
    </xf>
    <xf numFmtId="0" fontId="25" fillId="0" borderId="1" xfId="0" applyFont="1" applyBorder="1" applyAlignment="1">
      <alignment horizontal="left"/>
    </xf>
    <xf numFmtId="0" fontId="25" fillId="0" borderId="1" xfId="0" applyFont="1" applyBorder="1"/>
    <xf numFmtId="9" fontId="25" fillId="0" borderId="1" xfId="4" applyNumberFormat="1" applyFont="1" applyBorder="1"/>
    <xf numFmtId="0" fontId="25" fillId="0" borderId="1" xfId="0" applyFont="1" applyBorder="1" applyAlignment="1">
      <alignment horizontal="center"/>
    </xf>
    <xf numFmtId="0" fontId="25" fillId="0" borderId="0" xfId="0" applyFont="1"/>
    <xf numFmtId="9" fontId="25" fillId="0" borderId="0" xfId="4" applyFont="1"/>
    <xf numFmtId="0" fontId="25" fillId="0" borderId="0" xfId="0" applyFont="1" applyFill="1"/>
    <xf numFmtId="9" fontId="25" fillId="0" borderId="0" xfId="4" applyFont="1" applyFill="1"/>
    <xf numFmtId="9" fontId="25" fillId="0" borderId="0" xfId="4" applyFont="1" applyBorder="1" applyAlignment="1">
      <alignment horizontal="center"/>
    </xf>
    <xf numFmtId="9" fontId="25" fillId="5" borderId="0" xfId="4" applyFont="1" applyFill="1" applyBorder="1" applyAlignment="1">
      <alignment horizontal="center"/>
    </xf>
    <xf numFmtId="9" fontId="25" fillId="0" borderId="0" xfId="4" applyFont="1" applyFill="1" applyBorder="1" applyAlignment="1">
      <alignment horizontal="centerContinuous"/>
    </xf>
    <xf numFmtId="9" fontId="25" fillId="0" borderId="1" xfId="4" applyFont="1" applyFill="1" applyBorder="1" applyAlignment="1">
      <alignment horizontal="centerContinuous"/>
    </xf>
    <xf numFmtId="14" fontId="27" fillId="2" borderId="0" xfId="0" applyNumberFormat="1" applyFont="1" applyFill="1" applyBorder="1" applyAlignment="1">
      <alignment horizontal="center"/>
    </xf>
    <xf numFmtId="14" fontId="27" fillId="0" borderId="0" xfId="0" applyNumberFormat="1" applyFont="1" applyFill="1" applyBorder="1" applyAlignment="1">
      <alignment horizontal="center"/>
    </xf>
    <xf numFmtId="164" fontId="0" fillId="0" borderId="0" xfId="0" applyNumberFormat="1" applyBorder="1"/>
    <xf numFmtId="0" fontId="26" fillId="6" borderId="0" xfId="0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Continuous"/>
    </xf>
    <xf numFmtId="0" fontId="25" fillId="0" borderId="0" xfId="0" applyNumberFormat="1" applyFont="1" applyFill="1" applyBorder="1" applyAlignment="1">
      <alignment horizontal="center"/>
    </xf>
    <xf numFmtId="9" fontId="25" fillId="0" borderId="0" xfId="4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10" fontId="25" fillId="0" borderId="0" xfId="4" applyNumberFormat="1" applyFont="1" applyFill="1" applyBorder="1" applyAlignment="1">
      <alignment horizontal="center"/>
    </xf>
    <xf numFmtId="10" fontId="25" fillId="0" borderId="0" xfId="4" applyNumberFormat="1" applyFont="1" applyFill="1" applyBorder="1" applyAlignment="1">
      <alignment horizontal="centerContinuous"/>
    </xf>
    <xf numFmtId="10" fontId="25" fillId="0" borderId="1" xfId="4" applyNumberFormat="1" applyFont="1" applyFill="1" applyBorder="1" applyAlignment="1">
      <alignment horizontal="centerContinuous"/>
    </xf>
    <xf numFmtId="0" fontId="25" fillId="0" borderId="0" xfId="0" applyFont="1" applyFill="1" applyBorder="1"/>
    <xf numFmtId="0" fontId="25" fillId="0" borderId="0" xfId="0" applyFont="1" applyBorder="1" applyAlignment="1">
      <alignment horizontal="center"/>
    </xf>
    <xf numFmtId="0" fontId="30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165" fontId="0" fillId="0" borderId="0" xfId="0" applyNumberFormat="1" applyFill="1" applyBorder="1"/>
    <xf numFmtId="0" fontId="31" fillId="4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29" fillId="0" borderId="0" xfId="0" applyFont="1" applyFill="1" applyBorder="1"/>
    <xf numFmtId="0" fontId="31" fillId="0" borderId="0" xfId="0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0" fontId="20" fillId="0" borderId="0" xfId="0" applyFont="1" applyBorder="1"/>
    <xf numFmtId="0" fontId="34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6" fillId="0" borderId="0" xfId="0" applyNumberFormat="1" applyFont="1" applyFill="1" applyBorder="1" applyAlignment="1">
      <alignment horizontal="left"/>
    </xf>
    <xf numFmtId="0" fontId="36" fillId="5" borderId="0" xfId="0" applyNumberFormat="1" applyFont="1" applyFill="1" applyBorder="1" applyAlignment="1">
      <alignment horizontal="left"/>
    </xf>
    <xf numFmtId="0" fontId="29" fillId="0" borderId="0" xfId="0" applyFont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applyFill="1" applyBorder="1" applyAlignment="1">
      <alignment horizontal="left" indent="1"/>
    </xf>
    <xf numFmtId="0" fontId="9" fillId="0" borderId="0" xfId="0" applyFont="1" applyFill="1" applyBorder="1" applyAlignment="1">
      <alignment horizontal="left" indent="1"/>
    </xf>
    <xf numFmtId="164" fontId="0" fillId="0" borderId="0" xfId="0" applyNumberFormat="1" applyBorder="1" applyAlignment="1">
      <alignment horizontal="left" indent="1"/>
    </xf>
    <xf numFmtId="0" fontId="25" fillId="0" borderId="2" xfId="0" applyNumberFormat="1" applyFont="1" applyBorder="1" applyAlignment="1">
      <alignment horizontal="left"/>
    </xf>
    <xf numFmtId="0" fontId="25" fillId="0" borderId="2" xfId="0" applyNumberFormat="1" applyFont="1" applyBorder="1" applyAlignment="1">
      <alignment horizontal="center"/>
    </xf>
    <xf numFmtId="9" fontId="25" fillId="0" borderId="2" xfId="4" applyFont="1" applyBorder="1" applyAlignment="1">
      <alignment horizontal="center"/>
    </xf>
    <xf numFmtId="0" fontId="37" fillId="0" borderId="0" xfId="1" applyFont="1" applyBorder="1" applyAlignment="1" applyProtection="1"/>
    <xf numFmtId="166" fontId="25" fillId="0" borderId="0" xfId="0" applyNumberFormat="1" applyFont="1" applyFill="1"/>
    <xf numFmtId="10" fontId="25" fillId="0" borderId="0" xfId="4" applyNumberFormat="1" applyFont="1"/>
    <xf numFmtId="166" fontId="25" fillId="0" borderId="0" xfId="0" applyNumberFormat="1" applyFont="1" applyFill="1" applyBorder="1"/>
    <xf numFmtId="0" fontId="25" fillId="8" borderId="0" xfId="0" applyNumberFormat="1" applyFont="1" applyFill="1" applyBorder="1" applyAlignment="1">
      <alignment horizontal="left"/>
    </xf>
    <xf numFmtId="0" fontId="25" fillId="8" borderId="0" xfId="0" applyNumberFormat="1" applyFont="1" applyFill="1" applyBorder="1" applyAlignment="1">
      <alignment horizontal="center"/>
    </xf>
    <xf numFmtId="9" fontId="25" fillId="8" borderId="0" xfId="4" applyFont="1" applyFill="1" applyBorder="1" applyAlignment="1">
      <alignment horizontal="center"/>
    </xf>
    <xf numFmtId="0" fontId="25" fillId="9" borderId="2" xfId="0" applyNumberFormat="1" applyFont="1" applyFill="1" applyBorder="1" applyAlignment="1">
      <alignment horizontal="left"/>
    </xf>
    <xf numFmtId="0" fontId="25" fillId="9" borderId="2" xfId="0" applyNumberFormat="1" applyFont="1" applyFill="1" applyBorder="1" applyAlignment="1">
      <alignment horizontal="center"/>
    </xf>
    <xf numFmtId="9" fontId="25" fillId="9" borderId="2" xfId="4" applyFont="1" applyFill="1" applyBorder="1" applyAlignment="1">
      <alignment horizontal="center"/>
    </xf>
    <xf numFmtId="0" fontId="26" fillId="0" borderId="9" xfId="0" quotePrefix="1" applyFont="1" applyFill="1" applyBorder="1" applyAlignment="1">
      <alignment horizontal="left"/>
    </xf>
    <xf numFmtId="0" fontId="27" fillId="0" borderId="10" xfId="0" applyFont="1" applyFill="1" applyBorder="1" applyAlignment="1">
      <alignment horizontal="center"/>
    </xf>
    <xf numFmtId="0" fontId="0" fillId="0" borderId="10" xfId="0" applyFill="1" applyBorder="1"/>
    <xf numFmtId="14" fontId="27" fillId="0" borderId="11" xfId="0" applyNumberFormat="1" applyFont="1" applyFill="1" applyBorder="1" applyAlignment="1">
      <alignment horizontal="center"/>
    </xf>
    <xf numFmtId="0" fontId="25" fillId="5" borderId="2" xfId="0" applyNumberFormat="1" applyFont="1" applyFill="1" applyBorder="1" applyAlignment="1">
      <alignment horizontal="left"/>
    </xf>
    <xf numFmtId="0" fontId="25" fillId="9" borderId="0" xfId="0" applyNumberFormat="1" applyFont="1" applyFill="1" applyBorder="1" applyAlignment="1">
      <alignment horizontal="left"/>
    </xf>
    <xf numFmtId="0" fontId="25" fillId="5" borderId="2" xfId="0" applyNumberFormat="1" applyFont="1" applyFill="1" applyBorder="1" applyAlignment="1">
      <alignment horizontal="center"/>
    </xf>
    <xf numFmtId="0" fontId="25" fillId="9" borderId="0" xfId="0" applyNumberFormat="1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center"/>
    </xf>
    <xf numFmtId="9" fontId="25" fillId="5" borderId="2" xfId="4" applyFont="1" applyFill="1" applyBorder="1" applyAlignment="1">
      <alignment horizontal="center"/>
    </xf>
    <xf numFmtId="9" fontId="25" fillId="9" borderId="0" xfId="4" applyFont="1" applyFill="1" applyBorder="1" applyAlignment="1">
      <alignment horizontal="center"/>
    </xf>
    <xf numFmtId="9" fontId="25" fillId="0" borderId="1" xfId="4" applyFont="1" applyFill="1" applyBorder="1" applyAlignment="1">
      <alignment horizontal="center"/>
    </xf>
    <xf numFmtId="0" fontId="25" fillId="0" borderId="2" xfId="0" applyNumberFormat="1" applyFont="1" applyFill="1" applyBorder="1" applyAlignment="1">
      <alignment horizontal="left"/>
    </xf>
    <xf numFmtId="0" fontId="25" fillId="0" borderId="2" xfId="0" applyNumberFormat="1" applyFont="1" applyFill="1" applyBorder="1" applyAlignment="1">
      <alignment horizontal="center"/>
    </xf>
    <xf numFmtId="9" fontId="25" fillId="0" borderId="2" xfId="4" applyFont="1" applyFill="1" applyBorder="1" applyAlignment="1">
      <alignment horizontal="center"/>
    </xf>
    <xf numFmtId="0" fontId="25" fillId="0" borderId="12" xfId="0" applyNumberFormat="1" applyFont="1" applyFill="1" applyBorder="1" applyAlignment="1">
      <alignment horizontal="left"/>
    </xf>
    <xf numFmtId="0" fontId="25" fillId="0" borderId="12" xfId="0" applyNumberFormat="1" applyFont="1" applyFill="1" applyBorder="1" applyAlignment="1">
      <alignment horizontal="center"/>
    </xf>
    <xf numFmtId="9" fontId="25" fillId="0" borderId="12" xfId="4" applyFont="1" applyFill="1" applyBorder="1" applyAlignment="1">
      <alignment horizontal="center"/>
    </xf>
    <xf numFmtId="0" fontId="38" fillId="10" borderId="0" xfId="0" applyNumberFormat="1" applyFont="1" applyFill="1" applyBorder="1" applyAlignment="1">
      <alignment horizontal="left"/>
    </xf>
    <xf numFmtId="0" fontId="38" fillId="10" borderId="0" xfId="0" applyNumberFormat="1" applyFont="1" applyFill="1" applyBorder="1" applyAlignment="1">
      <alignment horizontal="center"/>
    </xf>
    <xf numFmtId="9" fontId="38" fillId="10" borderId="0" xfId="4" applyFont="1" applyFill="1" applyBorder="1" applyAlignment="1">
      <alignment horizontal="center"/>
    </xf>
    <xf numFmtId="0" fontId="38" fillId="11" borderId="0" xfId="0" applyNumberFormat="1" applyFont="1" applyFill="1" applyBorder="1" applyAlignment="1">
      <alignment horizontal="left"/>
    </xf>
    <xf numFmtId="0" fontId="38" fillId="11" borderId="0" xfId="0" applyNumberFormat="1" applyFont="1" applyFill="1" applyBorder="1" applyAlignment="1">
      <alignment horizontal="center"/>
    </xf>
    <xf numFmtId="9" fontId="38" fillId="11" borderId="0" xfId="4" applyFont="1" applyFill="1" applyBorder="1" applyAlignment="1">
      <alignment horizontal="center"/>
    </xf>
    <xf numFmtId="0" fontId="1" fillId="0" borderId="0" xfId="0" applyFont="1"/>
    <xf numFmtId="0" fontId="6" fillId="0" borderId="0" xfId="0" applyFont="1" applyBorder="1"/>
    <xf numFmtId="0" fontId="1" fillId="0" borderId="0" xfId="0" applyFont="1" applyBorder="1" applyAlignment="1">
      <alignment horizontal="right"/>
    </xf>
    <xf numFmtId="0" fontId="6" fillId="0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4" xfId="0" applyFont="1" applyBorder="1"/>
    <xf numFmtId="0" fontId="39" fillId="0" borderId="5" xfId="0" applyFont="1" applyBorder="1" applyAlignment="1">
      <alignment horizontal="right"/>
    </xf>
    <xf numFmtId="0" fontId="39" fillId="0" borderId="5" xfId="0" applyFont="1" applyFill="1" applyBorder="1" applyAlignment="1">
      <alignment horizontal="right"/>
    </xf>
    <xf numFmtId="0" fontId="39" fillId="0" borderId="5" xfId="0" applyFont="1" applyBorder="1"/>
    <xf numFmtId="0" fontId="0" fillId="0" borderId="5" xfId="0" applyBorder="1"/>
    <xf numFmtId="0" fontId="6" fillId="0" borderId="6" xfId="0" applyFont="1" applyBorder="1"/>
    <xf numFmtId="0" fontId="39" fillId="0" borderId="3" xfId="0" applyFont="1" applyBorder="1" applyAlignment="1">
      <alignment horizontal="right"/>
    </xf>
    <xf numFmtId="0" fontId="39" fillId="0" borderId="3" xfId="0" applyFont="1" applyFill="1" applyBorder="1" applyAlignment="1">
      <alignment horizontal="right"/>
    </xf>
    <xf numFmtId="0" fontId="39" fillId="0" borderId="3" xfId="0" applyFont="1" applyBorder="1"/>
    <xf numFmtId="0" fontId="0" fillId="0" borderId="3" xfId="0" applyBorder="1"/>
    <xf numFmtId="0" fontId="1" fillId="0" borderId="4" xfId="0" applyFont="1" applyBorder="1"/>
    <xf numFmtId="0" fontId="1" fillId="0" borderId="5" xfId="0" applyFont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1" fillId="0" borderId="5" xfId="0" applyFont="1" applyFill="1" applyBorder="1" applyAlignment="1">
      <alignment horizontal="right"/>
    </xf>
    <xf numFmtId="0" fontId="1" fillId="0" borderId="5" xfId="0" applyFont="1" applyBorder="1"/>
    <xf numFmtId="0" fontId="6" fillId="0" borderId="7" xfId="0" applyFont="1" applyBorder="1"/>
    <xf numFmtId="0" fontId="6" fillId="0" borderId="8" xfId="0" applyFont="1" applyFill="1" applyBorder="1" applyAlignment="1">
      <alignment horizontal="right"/>
    </xf>
    <xf numFmtId="0" fontId="6" fillId="0" borderId="8" xfId="0" applyFont="1" applyBorder="1"/>
    <xf numFmtId="0" fontId="1" fillId="12" borderId="7" xfId="0" applyFont="1" applyFill="1" applyBorder="1"/>
    <xf numFmtId="0" fontId="1" fillId="12" borderId="8" xfId="0" applyFont="1" applyFill="1" applyBorder="1" applyAlignment="1">
      <alignment horizontal="right"/>
    </xf>
    <xf numFmtId="0" fontId="6" fillId="12" borderId="8" xfId="0" applyFont="1" applyFill="1" applyBorder="1" applyAlignment="1">
      <alignment horizontal="right"/>
    </xf>
    <xf numFmtId="0" fontId="1" fillId="12" borderId="8" xfId="0" applyFont="1" applyFill="1" applyBorder="1"/>
    <xf numFmtId="0" fontId="32" fillId="4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40" fillId="0" borderId="0" xfId="0" applyFont="1"/>
    <xf numFmtId="9" fontId="13" fillId="0" borderId="0" xfId="0" applyNumberFormat="1" applyFont="1" applyFill="1" applyBorder="1"/>
    <xf numFmtId="9" fontId="41" fillId="0" borderId="0" xfId="0" applyNumberFormat="1" applyFont="1" applyFill="1" applyBorder="1"/>
    <xf numFmtId="0" fontId="44" fillId="0" borderId="0" xfId="0" quotePrefix="1" applyFont="1" applyBorder="1" applyAlignment="1">
      <alignment horizontal="left" vertical="center"/>
    </xf>
    <xf numFmtId="0" fontId="38" fillId="10" borderId="2" xfId="0" applyNumberFormat="1" applyFont="1" applyFill="1" applyBorder="1" applyAlignment="1">
      <alignment horizontal="left"/>
    </xf>
    <xf numFmtId="0" fontId="38" fillId="10" borderId="2" xfId="0" applyNumberFormat="1" applyFont="1" applyFill="1" applyBorder="1" applyAlignment="1">
      <alignment horizontal="center"/>
    </xf>
    <xf numFmtId="9" fontId="38" fillId="10" borderId="2" xfId="4" applyFont="1" applyFill="1" applyBorder="1" applyAlignment="1">
      <alignment horizontal="center"/>
    </xf>
    <xf numFmtId="0" fontId="25" fillId="0" borderId="0" xfId="6" applyFont="1" applyAlignment="1">
      <alignment vertical="center"/>
    </xf>
    <xf numFmtId="0" fontId="28" fillId="0" borderId="0" xfId="6" applyFont="1" applyBorder="1" applyAlignment="1">
      <alignment vertical="center"/>
    </xf>
    <xf numFmtId="0" fontId="25" fillId="0" borderId="0" xfId="6" applyFont="1" applyAlignment="1">
      <alignment horizontal="center" vertical="center"/>
    </xf>
    <xf numFmtId="0" fontId="25" fillId="0" borderId="0" xfId="6" applyFont="1" applyBorder="1" applyAlignment="1">
      <alignment horizontal="center" vertical="center"/>
    </xf>
    <xf numFmtId="0" fontId="25" fillId="0" borderId="0" xfId="6" applyFont="1" applyBorder="1" applyAlignment="1">
      <alignment vertical="center"/>
    </xf>
    <xf numFmtId="0" fontId="25" fillId="14" borderId="5" xfId="6" applyFont="1" applyFill="1" applyBorder="1" applyAlignment="1">
      <alignment vertical="center"/>
    </xf>
    <xf numFmtId="0" fontId="26" fillId="14" borderId="5" xfId="6" applyFont="1" applyFill="1" applyBorder="1" applyAlignment="1">
      <alignment vertical="center"/>
    </xf>
    <xf numFmtId="0" fontId="26" fillId="14" borderId="5" xfId="6" applyFont="1" applyFill="1" applyBorder="1" applyAlignment="1">
      <alignment horizontal="center" vertical="center"/>
    </xf>
    <xf numFmtId="0" fontId="26" fillId="14" borderId="14" xfId="6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/>
    </xf>
    <xf numFmtId="0" fontId="25" fillId="0" borderId="0" xfId="6" applyFont="1" applyFill="1" applyBorder="1" applyAlignment="1">
      <alignment horizontal="center" vertical="center"/>
    </xf>
    <xf numFmtId="4" fontId="25" fillId="0" borderId="15" xfId="6" applyNumberFormat="1" applyFont="1" applyBorder="1" applyAlignment="1">
      <alignment horizontal="center" vertical="center"/>
    </xf>
    <xf numFmtId="0" fontId="25" fillId="0" borderId="13" xfId="6" applyFont="1" applyBorder="1" applyAlignment="1">
      <alignment vertical="center"/>
    </xf>
    <xf numFmtId="0" fontId="25" fillId="0" borderId="13" xfId="6" applyFont="1" applyBorder="1" applyAlignment="1">
      <alignment horizontal="center" vertical="center"/>
    </xf>
    <xf numFmtId="0" fontId="25" fillId="0" borderId="13" xfId="6" applyFont="1" applyFill="1" applyBorder="1" applyAlignment="1">
      <alignment vertical="center"/>
    </xf>
    <xf numFmtId="0" fontId="46" fillId="0" borderId="13" xfId="6" applyFont="1" applyFill="1" applyBorder="1" applyAlignment="1">
      <alignment horizontal="center" vertical="center"/>
    </xf>
    <xf numFmtId="4" fontId="25" fillId="0" borderId="16" xfId="6" applyNumberFormat="1" applyFont="1" applyBorder="1" applyAlignment="1">
      <alignment horizontal="center" vertical="center"/>
    </xf>
    <xf numFmtId="14" fontId="45" fillId="0" borderId="0" xfId="6" applyNumberFormat="1" applyFont="1" applyBorder="1" applyAlignment="1">
      <alignment horizontal="center" vertical="center"/>
    </xf>
    <xf numFmtId="0" fontId="44" fillId="0" borderId="0" xfId="0" quotePrefix="1" applyFont="1" applyBorder="1" applyAlignment="1">
      <alignment horizontal="right" vertical="center"/>
    </xf>
    <xf numFmtId="0" fontId="28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43" fillId="0" borderId="0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right" vertical="center"/>
    </xf>
    <xf numFmtId="0" fontId="43" fillId="0" borderId="0" xfId="0" applyFont="1" applyBorder="1" applyAlignment="1">
      <alignment horizontal="center" vertical="center"/>
    </xf>
    <xf numFmtId="14" fontId="27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2" fontId="33" fillId="0" borderId="0" xfId="0" applyNumberFormat="1" applyFont="1" applyFill="1" applyBorder="1" applyAlignment="1">
      <alignment horizontal="center" vertical="center"/>
    </xf>
    <xf numFmtId="0" fontId="44" fillId="0" borderId="0" xfId="0" quotePrefix="1" applyFont="1" applyBorder="1" applyAlignment="1">
      <alignment horizontal="center" vertical="center"/>
    </xf>
    <xf numFmtId="0" fontId="51" fillId="0" borderId="0" xfId="0" applyNumberFormat="1" applyFont="1" applyFill="1" applyBorder="1" applyAlignment="1">
      <alignment horizontal="left" vertical="center"/>
    </xf>
    <xf numFmtId="0" fontId="51" fillId="0" borderId="0" xfId="0" applyNumberFormat="1" applyFont="1" applyFill="1" applyBorder="1" applyAlignment="1">
      <alignment horizontal="center" vertical="center"/>
    </xf>
    <xf numFmtId="9" fontId="25" fillId="0" borderId="0" xfId="4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48" fillId="0" borderId="0" xfId="0" quotePrefix="1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5" fillId="0" borderId="3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9" fontId="0" fillId="0" borderId="0" xfId="0" applyNumberFormat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51" fillId="0" borderId="2" xfId="0" applyNumberFormat="1" applyFont="1" applyFill="1" applyBorder="1" applyAlignment="1">
      <alignment horizontal="left" vertical="center"/>
    </xf>
    <xf numFmtId="0" fontId="51" fillId="0" borderId="2" xfId="0" applyNumberFormat="1" applyFont="1" applyFill="1" applyBorder="1" applyAlignment="1">
      <alignment horizontal="center" vertical="center"/>
    </xf>
    <xf numFmtId="9" fontId="25" fillId="0" borderId="2" xfId="4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left" vertical="center"/>
    </xf>
    <xf numFmtId="0" fontId="25" fillId="0" borderId="0" xfId="0" applyNumberFormat="1" applyFont="1" applyFill="1" applyBorder="1" applyAlignment="1">
      <alignment horizontal="centerContinuous" vertical="center"/>
    </xf>
    <xf numFmtId="0" fontId="25" fillId="0" borderId="0" xfId="0" applyNumberFormat="1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left" vertical="center"/>
    </xf>
    <xf numFmtId="0" fontId="25" fillId="0" borderId="1" xfId="0" applyNumberFormat="1" applyFont="1" applyFill="1" applyBorder="1" applyAlignment="1">
      <alignment horizontal="centerContinuous" vertical="center"/>
    </xf>
    <xf numFmtId="9" fontId="25" fillId="0" borderId="1" xfId="4" applyFont="1" applyFill="1" applyBorder="1" applyAlignment="1">
      <alignment horizontal="centerContinuous" vertical="center"/>
    </xf>
    <xf numFmtId="0" fontId="26" fillId="0" borderId="0" xfId="0" applyNumberFormat="1" applyFont="1" applyBorder="1" applyAlignment="1">
      <alignment horizontal="left" vertical="center"/>
    </xf>
    <xf numFmtId="0" fontId="26" fillId="0" borderId="0" xfId="0" applyNumberFormat="1" applyFont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center" vertical="center"/>
    </xf>
    <xf numFmtId="0" fontId="5" fillId="0" borderId="0" xfId="0" quotePrefix="1" applyNumberFormat="1" applyFont="1" applyBorder="1" applyAlignment="1">
      <alignment horizontal="left" vertical="center"/>
    </xf>
    <xf numFmtId="0" fontId="3" fillId="0" borderId="0" xfId="0" quotePrefix="1" applyNumberFormat="1" applyFont="1" applyBorder="1" applyAlignment="1">
      <alignment horizontal="left" vertical="center"/>
    </xf>
    <xf numFmtId="0" fontId="29" fillId="0" borderId="0" xfId="0" applyFont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29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9" fontId="0" fillId="0" borderId="0" xfId="0" applyNumberFormat="1" applyFill="1" applyBorder="1" applyAlignment="1">
      <alignment vertical="center"/>
    </xf>
    <xf numFmtId="0" fontId="25" fillId="0" borderId="0" xfId="0" applyNumberFormat="1" applyFont="1" applyBorder="1" applyAlignment="1">
      <alignment horizontal="left" vertical="center"/>
    </xf>
    <xf numFmtId="0" fontId="25" fillId="0" borderId="0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167" fontId="0" fillId="0" borderId="0" xfId="0" applyNumberFormat="1" applyBorder="1" applyAlignment="1">
      <alignment vertical="center"/>
    </xf>
    <xf numFmtId="0" fontId="49" fillId="0" borderId="0" xfId="0" applyFont="1" applyBorder="1" applyAlignment="1">
      <alignment vertical="center"/>
    </xf>
    <xf numFmtId="0" fontId="50" fillId="0" borderId="0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9" fontId="26" fillId="0" borderId="8" xfId="4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9" fontId="25" fillId="0" borderId="17" xfId="4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9" fontId="25" fillId="0" borderId="13" xfId="4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9" fontId="25" fillId="0" borderId="18" xfId="4" applyFont="1" applyBorder="1" applyAlignment="1">
      <alignment horizontal="center" vertical="center"/>
    </xf>
    <xf numFmtId="0" fontId="26" fillId="0" borderId="19" xfId="0" quotePrefix="1" applyFont="1" applyFill="1" applyBorder="1" applyAlignment="1">
      <alignment horizontal="left" vertical="center"/>
    </xf>
    <xf numFmtId="0" fontId="27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/>
    </xf>
    <xf numFmtId="14" fontId="27" fillId="0" borderId="20" xfId="0" applyNumberFormat="1" applyFont="1" applyFill="1" applyBorder="1" applyAlignment="1">
      <alignment horizontal="center" vertical="center"/>
    </xf>
    <xf numFmtId="0" fontId="51" fillId="0" borderId="13" xfId="0" applyNumberFormat="1" applyFont="1" applyFill="1" applyBorder="1" applyAlignment="1">
      <alignment horizontal="left" vertical="center"/>
    </xf>
    <xf numFmtId="0" fontId="51" fillId="0" borderId="13" xfId="0" applyNumberFormat="1" applyFont="1" applyFill="1" applyBorder="1" applyAlignment="1">
      <alignment horizontal="center" vertical="center"/>
    </xf>
    <xf numFmtId="9" fontId="25" fillId="0" borderId="13" xfId="4" applyFont="1" applyFill="1" applyBorder="1" applyAlignment="1">
      <alignment horizontal="center" vertical="center"/>
    </xf>
    <xf numFmtId="0" fontId="7" fillId="0" borderId="13" xfId="0" applyFont="1" applyBorder="1" applyAlignment="1">
      <alignment horizontal="left" vertical="center"/>
    </xf>
    <xf numFmtId="0" fontId="7" fillId="0" borderId="13" xfId="0" applyFont="1" applyFill="1" applyBorder="1" applyAlignment="1">
      <alignment horizontal="center" vertical="center"/>
    </xf>
    <xf numFmtId="0" fontId="51" fillId="0" borderId="21" xfId="0" applyNumberFormat="1" applyFont="1" applyFill="1" applyBorder="1" applyAlignment="1">
      <alignment horizontal="left" vertical="center"/>
    </xf>
    <xf numFmtId="0" fontId="51" fillId="0" borderId="21" xfId="0" applyNumberFormat="1" applyFont="1" applyFill="1" applyBorder="1" applyAlignment="1">
      <alignment horizontal="center" vertical="center"/>
    </xf>
    <xf numFmtId="9" fontId="25" fillId="0" borderId="21" xfId="4" applyFont="1" applyFill="1" applyBorder="1" applyAlignment="1">
      <alignment horizontal="center" vertical="center"/>
    </xf>
    <xf numFmtId="0" fontId="7" fillId="0" borderId="21" xfId="0" applyFont="1" applyBorder="1" applyAlignment="1">
      <alignment horizontal="left" vertical="center"/>
    </xf>
    <xf numFmtId="0" fontId="7" fillId="0" borderId="21" xfId="0" applyFont="1" applyFill="1" applyBorder="1" applyAlignment="1">
      <alignment horizontal="center" vertical="center"/>
    </xf>
    <xf numFmtId="0" fontId="51" fillId="0" borderId="13" xfId="0" applyNumberFormat="1" applyFont="1" applyFill="1" applyBorder="1" applyAlignment="1">
      <alignment horizontal="centerContinuous" vertical="center"/>
    </xf>
    <xf numFmtId="0" fontId="0" fillId="15" borderId="5" xfId="0" applyFill="1" applyBorder="1" applyAlignment="1">
      <alignment vertical="center"/>
    </xf>
    <xf numFmtId="0" fontId="0" fillId="15" borderId="3" xfId="0" applyFill="1" applyBorder="1" applyAlignment="1">
      <alignment vertical="center"/>
    </xf>
    <xf numFmtId="0" fontId="0" fillId="15" borderId="8" xfId="0" applyFill="1" applyBorder="1" applyAlignment="1">
      <alignment vertical="center"/>
    </xf>
    <xf numFmtId="0" fontId="25" fillId="15" borderId="17" xfId="0" applyFont="1" applyFill="1" applyBorder="1" applyAlignment="1">
      <alignment horizontal="center" vertical="center"/>
    </xf>
    <xf numFmtId="0" fontId="25" fillId="15" borderId="13" xfId="0" applyFont="1" applyFill="1" applyBorder="1" applyAlignment="1">
      <alignment horizontal="center" vertical="center"/>
    </xf>
    <xf numFmtId="0" fontId="25" fillId="15" borderId="18" xfId="0" applyFont="1" applyFill="1" applyBorder="1" applyAlignment="1">
      <alignment horizontal="center" vertical="center"/>
    </xf>
    <xf numFmtId="0" fontId="26" fillId="15" borderId="8" xfId="0" applyFont="1" applyFill="1" applyBorder="1" applyAlignment="1">
      <alignment horizontal="center" vertical="center"/>
    </xf>
    <xf numFmtId="0" fontId="0" fillId="15" borderId="0" xfId="0" applyFill="1" applyBorder="1" applyAlignment="1">
      <alignment vertical="center"/>
    </xf>
    <xf numFmtId="0" fontId="7" fillId="15" borderId="0" xfId="0" applyFont="1" applyFill="1" applyBorder="1" applyAlignment="1">
      <alignment vertical="center"/>
    </xf>
    <xf numFmtId="0" fontId="52" fillId="0" borderId="0" xfId="0" applyFont="1" applyBorder="1" applyAlignment="1">
      <alignment vertical="center"/>
    </xf>
    <xf numFmtId="0" fontId="1" fillId="0" borderId="0" xfId="6"/>
    <xf numFmtId="0" fontId="1" fillId="0" borderId="22" xfId="6" applyBorder="1" applyAlignment="1">
      <alignment horizontal="center"/>
    </xf>
    <xf numFmtId="0" fontId="1" fillId="0" borderId="0" xfId="6" applyAlignment="1">
      <alignment horizontal="center"/>
    </xf>
    <xf numFmtId="0" fontId="1" fillId="0" borderId="22" xfId="6" applyFont="1" applyBorder="1" applyAlignment="1">
      <alignment horizontal="center"/>
    </xf>
    <xf numFmtId="0" fontId="1" fillId="0" borderId="0" xfId="6" applyFont="1" applyAlignment="1">
      <alignment horizontal="left"/>
    </xf>
    <xf numFmtId="0" fontId="1" fillId="0" borderId="23" xfId="6" applyBorder="1" applyAlignment="1">
      <alignment horizontal="center"/>
    </xf>
    <xf numFmtId="0" fontId="1" fillId="0" borderId="23" xfId="6" applyFont="1" applyBorder="1" applyAlignment="1">
      <alignment horizontal="center"/>
    </xf>
    <xf numFmtId="0" fontId="1" fillId="0" borderId="0" xfId="6" applyFont="1" applyAlignment="1">
      <alignment horizontal="center"/>
    </xf>
    <xf numFmtId="0" fontId="1" fillId="0" borderId="24" xfId="6" applyBorder="1" applyAlignment="1">
      <alignment horizontal="center"/>
    </xf>
    <xf numFmtId="0" fontId="1" fillId="0" borderId="24" xfId="6" applyFont="1" applyBorder="1" applyAlignment="1">
      <alignment horizontal="center"/>
    </xf>
    <xf numFmtId="0" fontId="53" fillId="0" borderId="0" xfId="6" applyFont="1" applyAlignment="1">
      <alignment horizontal="left"/>
    </xf>
    <xf numFmtId="0" fontId="53" fillId="0" borderId="0" xfId="6" applyFont="1" applyAlignment="1">
      <alignment horizontal="center"/>
    </xf>
    <xf numFmtId="0" fontId="43" fillId="0" borderId="0" xfId="6" applyFont="1" applyAlignment="1">
      <alignment horizontal="left"/>
    </xf>
    <xf numFmtId="0" fontId="25" fillId="0" borderId="1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2" borderId="0" xfId="0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25" fillId="3" borderId="0" xfId="0" applyFont="1" applyFill="1" applyBorder="1" applyAlignment="1">
      <alignment vertical="center"/>
    </xf>
    <xf numFmtId="0" fontId="25" fillId="7" borderId="0" xfId="0" applyFont="1" applyFill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42" fillId="0" borderId="0" xfId="0" quotePrefix="1" applyFont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29" fillId="2" borderId="8" xfId="0" applyFont="1" applyFill="1" applyBorder="1" applyAlignment="1">
      <alignment vertical="center"/>
    </xf>
    <xf numFmtId="0" fontId="25" fillId="0" borderId="17" xfId="0" applyFont="1" applyBorder="1" applyAlignment="1">
      <alignment horizontal="left" vertical="center"/>
    </xf>
    <xf numFmtId="9" fontId="25" fillId="0" borderId="17" xfId="0" applyNumberFormat="1" applyFont="1" applyFill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42" fillId="0" borderId="0" xfId="0" applyFont="1" applyBorder="1" applyAlignment="1">
      <alignment horizontal="center" vertical="center"/>
    </xf>
    <xf numFmtId="0" fontId="25" fillId="0" borderId="13" xfId="0" applyFont="1" applyBorder="1" applyAlignment="1">
      <alignment horizontal="left" vertical="center"/>
    </xf>
    <xf numFmtId="9" fontId="25" fillId="0" borderId="13" xfId="0" applyNumberFormat="1" applyFont="1" applyFill="1" applyBorder="1" applyAlignment="1">
      <alignment vertical="center"/>
    </xf>
    <xf numFmtId="0" fontId="25" fillId="0" borderId="18" xfId="0" applyFont="1" applyBorder="1" applyAlignment="1">
      <alignment horizontal="left" vertical="center"/>
    </xf>
    <xf numFmtId="9" fontId="25" fillId="0" borderId="18" xfId="0" applyNumberFormat="1" applyFont="1" applyBorder="1" applyAlignment="1">
      <alignment vertical="center"/>
    </xf>
    <xf numFmtId="9" fontId="25" fillId="0" borderId="18" xfId="4" applyFont="1" applyBorder="1" applyAlignment="1">
      <alignment vertical="center"/>
    </xf>
    <xf numFmtId="0" fontId="26" fillId="0" borderId="8" xfId="0" applyFont="1" applyBorder="1" applyAlignment="1">
      <alignment horizontal="left" vertical="center"/>
    </xf>
    <xf numFmtId="9" fontId="26" fillId="0" borderId="8" xfId="0" applyNumberFormat="1" applyFont="1" applyFill="1" applyBorder="1" applyAlignment="1">
      <alignment vertical="center"/>
    </xf>
    <xf numFmtId="0" fontId="25" fillId="0" borderId="0" xfId="0" applyFont="1" applyBorder="1" applyAlignment="1">
      <alignment horizontal="left" vertical="center"/>
    </xf>
    <xf numFmtId="9" fontId="25" fillId="0" borderId="0" xfId="0" applyNumberFormat="1" applyFont="1" applyFill="1" applyBorder="1" applyAlignment="1">
      <alignment vertical="center"/>
    </xf>
    <xf numFmtId="0" fontId="25" fillId="2" borderId="8" xfId="0" applyFont="1" applyFill="1" applyBorder="1" applyAlignment="1">
      <alignment vertical="center"/>
    </xf>
    <xf numFmtId="9" fontId="25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9" fontId="26" fillId="0" borderId="8" xfId="0" applyNumberFormat="1" applyFont="1" applyBorder="1" applyAlignment="1">
      <alignment vertical="center"/>
    </xf>
    <xf numFmtId="0" fontId="54" fillId="0" borderId="0" xfId="0" applyFont="1" applyBorder="1" applyAlignment="1">
      <alignment horizontal="center" vertical="center"/>
    </xf>
    <xf numFmtId="0" fontId="55" fillId="2" borderId="8" xfId="0" applyFont="1" applyFill="1" applyBorder="1" applyAlignment="1">
      <alignment horizontal="center" vertical="center"/>
    </xf>
    <xf numFmtId="9" fontId="54" fillId="0" borderId="17" xfId="0" applyNumberFormat="1" applyFont="1" applyFill="1" applyBorder="1" applyAlignment="1">
      <alignment horizontal="center" vertical="center"/>
    </xf>
    <xf numFmtId="9" fontId="54" fillId="0" borderId="13" xfId="0" applyNumberFormat="1" applyFont="1" applyFill="1" applyBorder="1" applyAlignment="1">
      <alignment horizontal="center" vertical="center"/>
    </xf>
    <xf numFmtId="9" fontId="54" fillId="0" borderId="18" xfId="0" applyNumberFormat="1" applyFont="1" applyBorder="1" applyAlignment="1">
      <alignment horizontal="center" vertical="center"/>
    </xf>
    <xf numFmtId="9" fontId="56" fillId="0" borderId="8" xfId="0" applyNumberFormat="1" applyFont="1" applyFill="1" applyBorder="1" applyAlignment="1">
      <alignment horizontal="center" vertical="center"/>
    </xf>
    <xf numFmtId="9" fontId="54" fillId="0" borderId="0" xfId="0" applyNumberFormat="1" applyFont="1" applyFill="1" applyBorder="1" applyAlignment="1">
      <alignment horizontal="center" vertical="center"/>
    </xf>
    <xf numFmtId="0" fontId="54" fillId="2" borderId="8" xfId="0" applyFont="1" applyFill="1" applyBorder="1" applyAlignment="1">
      <alignment horizontal="center" vertical="center"/>
    </xf>
    <xf numFmtId="9" fontId="54" fillId="0" borderId="0" xfId="0" applyNumberFormat="1" applyFont="1" applyBorder="1" applyAlignment="1">
      <alignment horizontal="center" vertical="center"/>
    </xf>
    <xf numFmtId="9" fontId="56" fillId="0" borderId="8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7" borderId="0" xfId="0" applyFont="1" applyFill="1" applyBorder="1" applyAlignment="1">
      <alignment horizontal="center" vertical="center"/>
    </xf>
    <xf numFmtId="0" fontId="29" fillId="7" borderId="0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5" borderId="8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7" borderId="13" xfId="0" applyFont="1" applyFill="1" applyBorder="1" applyAlignment="1">
      <alignment horizontal="center" vertical="center"/>
    </xf>
    <xf numFmtId="0" fontId="25" fillId="0" borderId="18" xfId="0" applyFont="1" applyFill="1" applyBorder="1" applyAlignment="1">
      <alignment horizontal="center" vertical="center"/>
    </xf>
    <xf numFmtId="0" fontId="25" fillId="7" borderId="18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7" borderId="8" xfId="0" applyFont="1" applyFill="1" applyBorder="1" applyAlignment="1">
      <alignment horizontal="center" vertical="center"/>
    </xf>
    <xf numFmtId="9" fontId="54" fillId="0" borderId="18" xfId="0" applyNumberFormat="1" applyFont="1" applyFill="1" applyBorder="1" applyAlignment="1">
      <alignment horizontal="center" vertical="center"/>
    </xf>
    <xf numFmtId="9" fontId="54" fillId="0" borderId="17" xfId="0" applyNumberFormat="1" applyFont="1" applyBorder="1" applyAlignment="1">
      <alignment horizontal="center" vertical="center"/>
    </xf>
    <xf numFmtId="9" fontId="54" fillId="0" borderId="13" xfId="0" applyNumberFormat="1" applyFont="1" applyBorder="1" applyAlignment="1">
      <alignment horizontal="center" vertical="center"/>
    </xf>
    <xf numFmtId="9" fontId="54" fillId="5" borderId="8" xfId="0" applyNumberFormat="1" applyFont="1" applyFill="1" applyBorder="1" applyAlignment="1">
      <alignment horizontal="center" vertical="center"/>
    </xf>
    <xf numFmtId="0" fontId="54" fillId="0" borderId="0" xfId="0" applyFont="1" applyBorder="1" applyAlignment="1">
      <alignment vertical="center"/>
    </xf>
    <xf numFmtId="9" fontId="54" fillId="7" borderId="17" xfId="0" applyNumberFormat="1" applyFont="1" applyFill="1" applyBorder="1" applyAlignment="1">
      <alignment horizontal="center" vertical="center"/>
    </xf>
    <xf numFmtId="9" fontId="54" fillId="7" borderId="13" xfId="0" applyNumberFormat="1" applyFont="1" applyFill="1" applyBorder="1" applyAlignment="1">
      <alignment horizontal="center" vertical="center"/>
    </xf>
    <xf numFmtId="9" fontId="54" fillId="7" borderId="18" xfId="0" applyNumberFormat="1" applyFont="1" applyFill="1" applyBorder="1" applyAlignment="1">
      <alignment horizontal="center" vertical="center"/>
    </xf>
    <xf numFmtId="9" fontId="56" fillId="7" borderId="8" xfId="0" applyNumberFormat="1" applyFont="1" applyFill="1" applyBorder="1" applyAlignment="1">
      <alignment horizontal="center" vertical="center"/>
    </xf>
    <xf numFmtId="9" fontId="54" fillId="7" borderId="0" xfId="0" applyNumberFormat="1" applyFont="1" applyFill="1" applyBorder="1" applyAlignment="1">
      <alignment horizontal="center" vertical="center"/>
    </xf>
    <xf numFmtId="9" fontId="54" fillId="3" borderId="8" xfId="0" applyNumberFormat="1" applyFont="1" applyFill="1" applyBorder="1" applyAlignment="1">
      <alignment horizontal="center" vertical="center"/>
    </xf>
    <xf numFmtId="14" fontId="26" fillId="0" borderId="0" xfId="0" applyNumberFormat="1" applyFont="1" applyBorder="1" applyAlignment="1">
      <alignment horizontal="center" vertical="center"/>
    </xf>
    <xf numFmtId="0" fontId="13" fillId="0" borderId="13" xfId="0" applyFont="1" applyBorder="1"/>
    <xf numFmtId="0" fontId="13" fillId="0" borderId="13" xfId="0" applyFont="1" applyFill="1" applyBorder="1"/>
    <xf numFmtId="0" fontId="10" fillId="0" borderId="8" xfId="0" applyFont="1" applyBorder="1"/>
    <xf numFmtId="0" fontId="10" fillId="0" borderId="8" xfId="0" applyFont="1" applyFill="1" applyBorder="1"/>
    <xf numFmtId="0" fontId="15" fillId="0" borderId="17" xfId="0" applyFont="1" applyBorder="1"/>
    <xf numFmtId="0" fontId="13" fillId="0" borderId="17" xfId="0" applyFont="1" applyFill="1" applyBorder="1" applyAlignment="1">
      <alignment horizontal="right"/>
    </xf>
    <xf numFmtId="0" fontId="13" fillId="0" borderId="17" xfId="0" applyFont="1" applyBorder="1" applyAlignment="1">
      <alignment horizontal="right"/>
    </xf>
    <xf numFmtId="0" fontId="13" fillId="0" borderId="17" xfId="0" applyFont="1" applyBorder="1"/>
    <xf numFmtId="0" fontId="13" fillId="0" borderId="17" xfId="0" applyFont="1" applyFill="1" applyBorder="1"/>
    <xf numFmtId="0" fontId="15" fillId="0" borderId="18" xfId="0" applyFont="1" applyBorder="1"/>
    <xf numFmtId="0" fontId="13" fillId="0" borderId="18" xfId="0" applyFont="1" applyFill="1" applyBorder="1" applyAlignment="1">
      <alignment horizontal="right"/>
    </xf>
    <xf numFmtId="0" fontId="13" fillId="0" borderId="18" xfId="0" applyFont="1" applyBorder="1" applyAlignment="1">
      <alignment horizontal="right"/>
    </xf>
    <xf numFmtId="0" fontId="13" fillId="0" borderId="18" xfId="0" applyFont="1" applyBorder="1"/>
    <xf numFmtId="0" fontId="13" fillId="0" borderId="18" xfId="0" applyFont="1" applyFill="1" applyBorder="1"/>
    <xf numFmtId="0" fontId="10" fillId="0" borderId="13" xfId="0" applyFont="1" applyBorder="1" applyAlignment="1">
      <alignment horizontal="left" indent="1"/>
    </xf>
    <xf numFmtId="0" fontId="10" fillId="0" borderId="17" xfId="0" applyFont="1" applyBorder="1" applyAlignment="1">
      <alignment horizontal="left" indent="1"/>
    </xf>
    <xf numFmtId="0" fontId="10" fillId="0" borderId="18" xfId="0" applyFont="1" applyBorder="1" applyAlignment="1">
      <alignment horizontal="left" indent="1"/>
    </xf>
    <xf numFmtId="0" fontId="1" fillId="0" borderId="25" xfId="0" applyFont="1" applyBorder="1"/>
    <xf numFmtId="0" fontId="1" fillId="0" borderId="17" xfId="0" applyFont="1" applyBorder="1"/>
    <xf numFmtId="0" fontId="1" fillId="0" borderId="26" xfId="0" applyFont="1" applyBorder="1"/>
    <xf numFmtId="0" fontId="1" fillId="0" borderId="13" xfId="0" applyFont="1" applyBorder="1"/>
    <xf numFmtId="0" fontId="1" fillId="0" borderId="27" xfId="0" applyFont="1" applyBorder="1"/>
    <xf numFmtId="0" fontId="1" fillId="0" borderId="18" xfId="0" applyFont="1" applyBorder="1"/>
    <xf numFmtId="0" fontId="1" fillId="0" borderId="28" xfId="0" applyFont="1" applyBorder="1"/>
    <xf numFmtId="0" fontId="1" fillId="0" borderId="21" xfId="0" applyFont="1" applyBorder="1"/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44" fillId="0" borderId="29" xfId="0" quotePrefix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25" fillId="0" borderId="13" xfId="4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25" fillId="0" borderId="13" xfId="0" applyNumberFormat="1" applyFont="1" applyBorder="1" applyAlignment="1">
      <alignment vertical="center"/>
    </xf>
    <xf numFmtId="9" fontId="25" fillId="0" borderId="17" xfId="0" applyNumberFormat="1" applyFont="1" applyBorder="1" applyAlignment="1">
      <alignment vertical="center"/>
    </xf>
    <xf numFmtId="9" fontId="25" fillId="0" borderId="17" xfId="4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51" fillId="13" borderId="13" xfId="0" applyNumberFormat="1" applyFont="1" applyFill="1" applyBorder="1" applyAlignment="1">
      <alignment horizontal="center" vertical="center"/>
    </xf>
    <xf numFmtId="0" fontId="25" fillId="13" borderId="13" xfId="6" applyFont="1" applyFill="1" applyBorder="1" applyAlignment="1">
      <alignment vertical="center"/>
    </xf>
    <xf numFmtId="0" fontId="46" fillId="13" borderId="13" xfId="6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13" xfId="19" applyFont="1" applyBorder="1" applyAlignment="1">
      <alignment horizontal="center" vertical="center"/>
    </xf>
    <xf numFmtId="0" fontId="25" fillId="0" borderId="13" xfId="19" applyFont="1" applyFill="1" applyBorder="1" applyAlignment="1">
      <alignment vertical="center"/>
    </xf>
    <xf numFmtId="0" fontId="46" fillId="0" borderId="13" xfId="19" applyFont="1" applyFill="1" applyBorder="1" applyAlignment="1">
      <alignment horizontal="center" vertical="center"/>
    </xf>
    <xf numFmtId="4" fontId="25" fillId="0" borderId="16" xfId="19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54" fillId="7" borderId="17" xfId="0" quotePrefix="1" applyNumberFormat="1" applyFont="1" applyFill="1" applyBorder="1" applyAlignment="1">
      <alignment horizontal="center" vertical="center"/>
    </xf>
    <xf numFmtId="9" fontId="54" fillId="7" borderId="13" xfId="0" quotePrefix="1" applyNumberFormat="1" applyFont="1" applyFill="1" applyBorder="1" applyAlignment="1">
      <alignment horizontal="center" vertical="center"/>
    </xf>
    <xf numFmtId="9" fontId="54" fillId="7" borderId="18" xfId="0" quotePrefix="1" applyNumberFormat="1" applyFont="1" applyFill="1" applyBorder="1" applyAlignment="1">
      <alignment horizontal="center" vertical="center"/>
    </xf>
    <xf numFmtId="9" fontId="56" fillId="7" borderId="8" xfId="0" quotePrefix="1" applyNumberFormat="1" applyFont="1" applyFill="1" applyBorder="1" applyAlignment="1">
      <alignment horizontal="center" vertical="center"/>
    </xf>
    <xf numFmtId="0" fontId="0" fillId="13" borderId="0" xfId="0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19" applyFont="1" applyFill="1" applyBorder="1" applyAlignment="1">
      <alignment vertical="center"/>
    </xf>
    <xf numFmtId="0" fontId="46" fillId="0" borderId="0" xfId="19" applyFont="1" applyFill="1" applyBorder="1" applyAlignment="1">
      <alignment horizontal="center" vertical="center"/>
    </xf>
    <xf numFmtId="4" fontId="25" fillId="0" borderId="32" xfId="19" applyNumberFormat="1" applyFont="1" applyBorder="1" applyAlignment="1">
      <alignment horizontal="center" vertical="center"/>
    </xf>
    <xf numFmtId="9" fontId="25" fillId="0" borderId="0" xfId="4" applyFont="1" applyBorder="1" applyAlignment="1">
      <alignment vertical="center"/>
    </xf>
    <xf numFmtId="0" fontId="61" fillId="13" borderId="30" xfId="19" applyFont="1" applyFill="1" applyBorder="1" applyAlignment="1">
      <alignment vertical="center"/>
    </xf>
    <xf numFmtId="0" fontId="62" fillId="13" borderId="30" xfId="19" applyFont="1" applyFill="1" applyBorder="1" applyAlignment="1">
      <alignment horizontal="center" vertical="center"/>
    </xf>
    <xf numFmtId="4" fontId="61" fillId="13" borderId="31" xfId="19" applyNumberFormat="1" applyFont="1" applyFill="1" applyBorder="1" applyAlignment="1">
      <alignment horizontal="center" vertical="center"/>
    </xf>
    <xf numFmtId="9" fontId="61" fillId="13" borderId="30" xfId="4" applyFont="1" applyFill="1" applyBorder="1" applyAlignment="1">
      <alignment vertical="center"/>
    </xf>
    <xf numFmtId="0" fontId="25" fillId="13" borderId="13" xfId="19" applyFont="1" applyFill="1" applyBorder="1" applyAlignment="1">
      <alignment vertical="center"/>
    </xf>
    <xf numFmtId="0" fontId="46" fillId="13" borderId="13" xfId="19" applyFont="1" applyFill="1" applyBorder="1" applyAlignment="1">
      <alignment horizontal="center" vertical="center"/>
    </xf>
    <xf numFmtId="4" fontId="25" fillId="13" borderId="16" xfId="19" applyNumberFormat="1" applyFont="1" applyFill="1" applyBorder="1" applyAlignment="1">
      <alignment horizontal="center" vertical="center"/>
    </xf>
    <xf numFmtId="9" fontId="25" fillId="13" borderId="13" xfId="4" applyFont="1" applyFill="1" applyBorder="1" applyAlignment="1">
      <alignment vertical="center"/>
    </xf>
    <xf numFmtId="0" fontId="51" fillId="16" borderId="13" xfId="0" applyNumberFormat="1" applyFont="1" applyFill="1" applyBorder="1" applyAlignment="1">
      <alignment horizontal="left" vertical="center"/>
    </xf>
    <xf numFmtId="0" fontId="51" fillId="16" borderId="13" xfId="0" applyNumberFormat="1" applyFont="1" applyFill="1" applyBorder="1" applyAlignment="1">
      <alignment horizontal="center" vertical="center"/>
    </xf>
    <xf numFmtId="9" fontId="25" fillId="16" borderId="13" xfId="4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/>
    <xf numFmtId="14" fontId="26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14" fontId="26" fillId="7" borderId="0" xfId="0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2" fontId="6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26" fillId="14" borderId="5" xfId="0" applyFont="1" applyFill="1" applyBorder="1" applyAlignment="1">
      <alignment horizontal="center" vertical="center" wrapText="1"/>
    </xf>
    <xf numFmtId="0" fontId="0" fillId="14" borderId="3" xfId="0" applyFill="1" applyBorder="1" applyAlignment="1">
      <alignment horizontal="center" vertical="center" wrapText="1"/>
    </xf>
    <xf numFmtId="0" fontId="6" fillId="14" borderId="5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0" fillId="14" borderId="5" xfId="0" applyFill="1" applyBorder="1" applyAlignment="1">
      <alignment horizontal="center" vertical="center" wrapText="1"/>
    </xf>
    <xf numFmtId="0" fontId="6" fillId="13" borderId="0" xfId="6" applyFont="1" applyFill="1" applyAlignment="1">
      <alignment horizontal="center"/>
    </xf>
    <xf numFmtId="0" fontId="0" fillId="13" borderId="0" xfId="0" applyFill="1" applyAlignment="1">
      <alignment horizontal="center"/>
    </xf>
  </cellXfs>
  <cellStyles count="20">
    <cellStyle name="Comma 2" xfId="7"/>
    <cellStyle name="Comma 2 2" xfId="8"/>
    <cellStyle name="Currency 2" xfId="9"/>
    <cellStyle name="Currency 2 2" xfId="10"/>
    <cellStyle name="Currency 3" xfId="11"/>
    <cellStyle name="Hyperlink" xfId="1" builtinId="8"/>
    <cellStyle name="Hyperlink 2" xfId="12"/>
    <cellStyle name="Normal" xfId="0" builtinId="0"/>
    <cellStyle name="Normal 2" xfId="2"/>
    <cellStyle name="Normal 2 2" xfId="6"/>
    <cellStyle name="Normal 2 2 2" xfId="19"/>
    <cellStyle name="Normal 2 3" xfId="13"/>
    <cellStyle name="Normal 3" xfId="3"/>
    <cellStyle name="Normal 4" xfId="14"/>
    <cellStyle name="Normal 5" xfId="15"/>
    <cellStyle name="Normal 6" xfId="16"/>
    <cellStyle name="Percent" xfId="4" builtinId="5"/>
    <cellStyle name="Percent 2" xfId="5"/>
    <cellStyle name="Percent 2 2" xfId="17"/>
    <cellStyle name="Percent 3" xfId="18"/>
  </cellStyles>
  <dxfs count="1452"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7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Credit Rating Agencies Upgrades &amp; Downgrades (2002 Q1 - 2006 Q1)</a:t>
            </a: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(Source: Fitch Ratings, Moody's, Standard &amp; Poor's)</a:t>
            </a:r>
            <a:endParaRPr lang="en-US"/>
          </a:p>
        </c:rich>
      </c:tx>
      <c:layout>
        <c:manualLayout>
          <c:xMode val="edge"/>
          <c:yMode val="edge"/>
          <c:x val="0.4279877425944850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D2-4660-AFE7-E9943505BC85}"/>
            </c:ext>
          </c:extLst>
        </c:ser>
        <c:ser>
          <c:idx val="1"/>
          <c:order val="1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D2-4660-AFE7-E9943505BC85}"/>
            </c:ext>
          </c:extLst>
        </c:ser>
        <c:ser>
          <c:idx val="2"/>
          <c:order val="2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8D2-4660-AFE7-E9943505BC85}"/>
            </c:ext>
          </c:extLst>
        </c:ser>
        <c:ser>
          <c:idx val="3"/>
          <c:order val="3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8D2-4660-AFE7-E9943505BC85}"/>
            </c:ext>
          </c:extLst>
        </c:ser>
        <c:ser>
          <c:idx val="4"/>
          <c:order val="4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8D2-4660-AFE7-E9943505BC85}"/>
            </c:ext>
          </c:extLst>
        </c:ser>
        <c:ser>
          <c:idx val="5"/>
          <c:order val="5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8D2-4660-AFE7-E9943505BC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4619648"/>
        <c:axId val="254621184"/>
      </c:barChart>
      <c:catAx>
        <c:axId val="2546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2118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1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AB-476F-80BB-94C7DA85661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AB-476F-80BB-94C7DA85661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AB-476F-80BB-94C7DA85661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AB-476F-80BB-94C7DA85661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AB-476F-80BB-94C7DA85661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AB-476F-80BB-94C7DA85661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AB-476F-80BB-94C7DA85661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AB-476F-80BB-94C7DA856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0.20454545454545456</c:v>
                </c:pt>
                <c:pt idx="4">
                  <c:v>6.8181818181818177E-2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AB-476F-80BB-94C7DA856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{D28BEA06-4383-4CC2-A380-965D1DB883A9}</c15:txfldGUID>
                      <c15:f>Credit_2020Q3!$J$8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2DC-4F3A-B85B-51162CF49A0B}"/>
                </c:ext>
              </c:extLst>
            </c:dLbl>
            <c:dLbl>
              <c:idx val="1"/>
              <c:tx>
                <c:strRef>
                  <c:f>Credit_2020Q3!$M$8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{5EFFD5FD-7FBB-4030-BFFB-37DE2EBE24B2}</c15:txfldGUID>
                      <c15:f>Credit_2020Q3!$M$8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2DC-4F3A-B85B-51162CF49A0B}"/>
                </c:ext>
              </c:extLst>
            </c:dLbl>
            <c:dLbl>
              <c:idx val="2"/>
              <c:tx>
                <c:strRef>
                  <c:f>Credit_2020Q3!$P$8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{34621EC3-A4A2-4512-9137-93063A38B73D}</c15:txfldGUID>
                      <c15:f>Credit_2020Q3!$P$8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2DC-4F3A-B85B-51162CF49A0B}"/>
                </c:ext>
              </c:extLst>
            </c:dLbl>
            <c:dLbl>
              <c:idx val="3"/>
              <c:tx>
                <c:strRef>
                  <c:f>Credit_2020Q3!$S$8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{E07C9360-B9E4-4867-8FBB-95F9DF22FD7D}</c15:txfldGUID>
                      <c15:f>Credit_2020Q3!$S$8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2DC-4F3A-B85B-51162CF49A0B}"/>
                </c:ext>
              </c:extLst>
            </c:dLbl>
            <c:dLbl>
              <c:idx val="4"/>
              <c:tx>
                <c:strRef>
                  <c:f>Credit_2020Q3!$V$8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{42084237-A707-4E4E-91EC-22B21590366F}</c15:txfldGUID>
                      <c15:f>Credit_2020Q3!$V$8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(Credit_2020Q3!$Z$8,Credit_2020Q3!$L$8,Credit_2020Q3!$O$8,Credit_2020Q3!$R$8,Credit_2020Q3!$U$8)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DC-4F3A-B85B-51162CF49A0B}"/>
            </c:ext>
          </c:extLst>
        </c:ser>
        <c:ser>
          <c:idx val="1"/>
          <c:order val="1"/>
          <c:tx>
            <c:strRef>
              <c:f>Credit_2020Q3!$J$9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{39A83D91-C413-49E0-87A5-A82B87DCD4DE}</c15:txfldGUID>
                      <c15:f>Credit_2020Q3!$J$9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2DC-4F3A-B85B-51162CF49A0B}"/>
                </c:ext>
              </c:extLst>
            </c:dLbl>
            <c:dLbl>
              <c:idx val="1"/>
              <c:tx>
                <c:strRef>
                  <c:f>Credit_2020Q3!$M$9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{BB55BCFC-BEC1-4773-903C-70957CF4D339}</c15:txfldGUID>
                      <c15:f>Credit_2020Q3!$M$9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2DC-4F3A-B85B-51162CF49A0B}"/>
                </c:ext>
              </c:extLst>
            </c:dLbl>
            <c:dLbl>
              <c:idx val="2"/>
              <c:tx>
                <c:strRef>
                  <c:f>Credit_2020Q3!$P$9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{9C20CF3B-9A19-4F12-9A54-412C078B3D66}</c15:txfldGUID>
                      <c15:f>Credit_2020Q3!$P$9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2DC-4F3A-B85B-51162CF49A0B}"/>
                </c:ext>
              </c:extLst>
            </c:dLbl>
            <c:dLbl>
              <c:idx val="3"/>
              <c:tx>
                <c:strRef>
                  <c:f>Credit_2020Q3!$S$9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{A85BC9E3-FD26-4982-A7A1-23DF72EA6481}</c15:txfldGUID>
                      <c15:f>Credit_2020Q3!$S$9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2DC-4F3A-B85B-51162CF49A0B}"/>
                </c:ext>
              </c:extLst>
            </c:dLbl>
            <c:dLbl>
              <c:idx val="4"/>
              <c:tx>
                <c:strRef>
                  <c:f>Credit_2020Q3!$V$9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{806359BF-DC3D-46D7-832A-9CB2BB9F9215}</c15:txfldGUID>
                      <c15:f>Credit_2020Q3!$V$9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(Credit_2020Q3!$Z$9,Credit_2020Q3!$L$9,Credit_2020Q3!$O$9,Credit_2020Q3!$R$9,Credit_2020Q3!$U$9)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DC-4F3A-B85B-51162CF49A0B}"/>
            </c:ext>
          </c:extLst>
        </c:ser>
        <c:ser>
          <c:idx val="2"/>
          <c:order val="2"/>
          <c:tx>
            <c:strRef>
              <c:f>Credit_2020Q3!$J$10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{7E725980-CE0E-4DBC-B3FF-317B3069A0A1}</c15:txfldGUID>
                      <c15:f>Credit_2020Q3!$J$10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2DC-4F3A-B85B-51162CF49A0B}"/>
                </c:ext>
              </c:extLst>
            </c:dLbl>
            <c:dLbl>
              <c:idx val="1"/>
              <c:tx>
                <c:strRef>
                  <c:f>Credit_2020Q3!$M$10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{A699DCBE-8020-4DD2-B7BB-FC0818A5B9BC}</c15:txfldGUID>
                      <c15:f>Credit_2020Q3!$M$10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2DC-4F3A-B85B-51162CF49A0B}"/>
                </c:ext>
              </c:extLst>
            </c:dLbl>
            <c:dLbl>
              <c:idx val="2"/>
              <c:tx>
                <c:strRef>
                  <c:f>Credit_2020Q3!$P$10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{DF3E8A64-F545-41DF-90AB-1CD946DF7CC0}</c15:txfldGUID>
                      <c15:f>Credit_2020Q3!$P$10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2DC-4F3A-B85B-51162CF49A0B}"/>
                </c:ext>
              </c:extLst>
            </c:dLbl>
            <c:dLbl>
              <c:idx val="3"/>
              <c:tx>
                <c:strRef>
                  <c:f>Credit_2020Q3!$S$10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{EBEBE59A-B4B8-4391-BEA6-76E59F59503B}</c15:txfldGUID>
                      <c15:f>Credit_2020Q3!$S$10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2DC-4F3A-B85B-51162CF49A0B}"/>
                </c:ext>
              </c:extLst>
            </c:dLbl>
            <c:dLbl>
              <c:idx val="4"/>
              <c:tx>
                <c:strRef>
                  <c:f>Credit_2020Q3!$V$10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{8B0D5051-E396-46CB-A265-78F8A0432FBF}</c15:txfldGUID>
                      <c15:f>Credit_2020Q3!$V$10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(Credit_2020Q3!$Z$10,Credit_2020Q3!$L$10,Credit_2020Q3!$O$10,Credit_2020Q3!$R$10,Credit_2020Q3!$U$10)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2DC-4F3A-B85B-51162CF49A0B}"/>
            </c:ext>
          </c:extLst>
        </c:ser>
        <c:ser>
          <c:idx val="3"/>
          <c:order val="3"/>
          <c:tx>
            <c:strRef>
              <c:f>Credit_2020Q3!$J$11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{96490B12-F5E0-41E3-9A4A-E825241A0CD1}</c15:txfldGUID>
                      <c15:f>Credit_2020Q3!$J$11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2DC-4F3A-B85B-51162CF49A0B}"/>
                </c:ext>
              </c:extLst>
            </c:dLbl>
            <c:dLbl>
              <c:idx val="1"/>
              <c:tx>
                <c:strRef>
                  <c:f>Credit_2020Q3!$M$11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{5FEF905B-D52C-4516-A0C8-58E480984E25}</c15:txfldGUID>
                      <c15:f>Credit_2020Q3!$M$11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2DC-4F3A-B85B-51162CF49A0B}"/>
                </c:ext>
              </c:extLst>
            </c:dLbl>
            <c:dLbl>
              <c:idx val="2"/>
              <c:tx>
                <c:strRef>
                  <c:f>Credit_2020Q3!$P$11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{DA56AD04-1ECD-45D8-ABFA-8FD1753BEEB2}</c15:txfldGUID>
                      <c15:f>Credit_2020Q3!$P$11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2DC-4F3A-B85B-51162CF49A0B}"/>
                </c:ext>
              </c:extLst>
            </c:dLbl>
            <c:dLbl>
              <c:idx val="3"/>
              <c:tx>
                <c:strRef>
                  <c:f>Credit_2020Q3!$S$11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{B14DB8D8-3550-4614-9C8A-8DF4788997D6}</c15:txfldGUID>
                      <c15:f>Credit_2020Q3!$S$11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2DC-4F3A-B85B-51162CF49A0B}"/>
                </c:ext>
              </c:extLst>
            </c:dLbl>
            <c:dLbl>
              <c:idx val="4"/>
              <c:tx>
                <c:strRef>
                  <c:f>Credit_2020Q3!$V$11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{609624DD-51F5-4A11-93B6-BE6CE7C31E38}</c15:txfldGUID>
                      <c15:f>Credit_2020Q3!$V$11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(Credit_2020Q3!$Z$11,Credit_2020Q3!$L$11,Credit_2020Q3!$O$11,Credit_2020Q3!$R$11,Credit_2020Q3!$U$11)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2DC-4F3A-B85B-51162CF49A0B}"/>
            </c:ext>
          </c:extLst>
        </c:ser>
        <c:ser>
          <c:idx val="4"/>
          <c:order val="4"/>
          <c:tx>
            <c:strRef>
              <c:f>Credit_2020Q3!$J$12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{D7BF5332-6B3D-4558-B27E-027CF2DEAE3C}</c15:txfldGUID>
                      <c15:f>Credit_2020Q3!$J$12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2DC-4F3A-B85B-51162CF49A0B}"/>
                </c:ext>
              </c:extLst>
            </c:dLbl>
            <c:dLbl>
              <c:idx val="1"/>
              <c:tx>
                <c:strRef>
                  <c:f>Credit_2020Q3!$M$12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{AF5F8F8E-51B4-47DF-948E-82D97E7C73DC}</c15:txfldGUID>
                      <c15:f>Credit_2020Q3!$M$12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2DC-4F3A-B85B-51162CF49A0B}"/>
                </c:ext>
              </c:extLst>
            </c:dLbl>
            <c:dLbl>
              <c:idx val="2"/>
              <c:tx>
                <c:strRef>
                  <c:f>Credit_2020Q3!$P$12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{5A90D614-1D3A-44C3-AFC5-73795A3D8800}</c15:txfldGUID>
                      <c15:f>Credit_2020Q3!$P$12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2DC-4F3A-B85B-51162CF49A0B}"/>
                </c:ext>
              </c:extLst>
            </c:dLbl>
            <c:dLbl>
              <c:idx val="3"/>
              <c:tx>
                <c:strRef>
                  <c:f>Credit_2020Q3!$S$12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{307C5747-8AE3-4C94-AF4D-A08AC2124EA8}</c15:txfldGUID>
                      <c15:f>Credit_2020Q3!$S$12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2DC-4F3A-B85B-51162CF49A0B}"/>
                </c:ext>
              </c:extLst>
            </c:dLbl>
            <c:dLbl>
              <c:idx val="4"/>
              <c:tx>
                <c:strRef>
                  <c:f>Credit_2020Q3!$V$12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{E734E2BD-6974-48BB-86E6-AC23BA8A6812}</c15:txfldGUID>
                      <c15:f>Credit_2020Q3!$V$12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(Credit_2020Q3!$Z$12,Credit_2020Q3!$L$12,Credit_2020Q3!$O$12,Credit_2020Q3!$R$12,Credit_2020Q3!$U$12)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2DC-4F3A-B85B-51162CF49A0B}"/>
            </c:ext>
          </c:extLst>
        </c:ser>
        <c:ser>
          <c:idx val="5"/>
          <c:order val="5"/>
          <c:tx>
            <c:strRef>
              <c:f>Credit_2020Q3!$J$13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{1DFB3F6C-A800-4B99-A1B3-7209ED757778}</c15:txfldGUID>
                      <c15:f>Credit_2020Q3!$J$13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2DC-4F3A-B85B-51162CF49A0B}"/>
                </c:ext>
              </c:extLst>
            </c:dLbl>
            <c:dLbl>
              <c:idx val="1"/>
              <c:tx>
                <c:strRef>
                  <c:f>Credit_2020Q3!$M$13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{F166E8BC-80FB-4583-9EA2-2E421B0E246A}</c15:txfldGUID>
                      <c15:f>Credit_2020Q3!$M$13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2DC-4F3A-B85B-51162CF49A0B}"/>
                </c:ext>
              </c:extLst>
            </c:dLbl>
            <c:dLbl>
              <c:idx val="2"/>
              <c:tx>
                <c:strRef>
                  <c:f>Credit_2020Q3!$P$13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{6EABE897-281B-4119-8932-50FB742BD1C2}</c15:txfldGUID>
                      <c15:f>Credit_2020Q3!$P$13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2DC-4F3A-B85B-51162CF49A0B}"/>
                </c:ext>
              </c:extLst>
            </c:dLbl>
            <c:dLbl>
              <c:idx val="3"/>
              <c:tx>
                <c:strRef>
                  <c:f>Credit_2020Q3!$S$13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{9EA00274-925A-4A90-B80D-CBA6F6980F35}</c15:txfldGUID>
                      <c15:f>Credit_2020Q3!$S$13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2DC-4F3A-B85B-51162CF49A0B}"/>
                </c:ext>
              </c:extLst>
            </c:dLbl>
            <c:dLbl>
              <c:idx val="4"/>
              <c:tx>
                <c:strRef>
                  <c:f>Credit_2020Q3!$V$13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{6CC1345C-A4B5-491F-A863-653D72BDF84C}</c15:txfldGUID>
                      <c15:f>Credit_2020Q3!$V$13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(Credit_2020Q3!$Z$13,Credit_2020Q3!$L$13,Credit_2020Q3!$O$13,Credit_2020Q3!$R$13,Credit_2020Q3!$U$13)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2DC-4F3A-B85B-51162CF4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91F-4C4E-9BAB-287A631E9BE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91F-4C4E-9BAB-287A631E9BE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91F-4C4E-9BAB-287A631E9BE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91F-4C4E-9BAB-287A631E9BE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91F-4C4E-9BAB-287A631E9BE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91F-4C4E-9BAB-287A631E9BE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91F-4C4E-9BAB-287A631E9BE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91F-4C4E-9BAB-287A631E9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Credit_2020Q2!$M$8:$M$13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0.35555555555555557</c:v>
                </c:pt>
                <c:pt idx="3">
                  <c:v>0.22222222222222221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1F-4C4E-9BAB-287A631E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{A7413687-346F-4758-B9C7-652EAEA97437}</c15:txfldGUID>
                      <c15:f>Credit_2020Q2!$J$8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308-4876-8ECB-F1BDDBCAD5C8}"/>
                </c:ext>
              </c:extLst>
            </c:dLbl>
            <c:dLbl>
              <c:idx val="1"/>
              <c:tx>
                <c:strRef>
                  <c:f>Credit_2020Q2!$M$8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{97F75253-6B34-46F8-99F8-DC2EFED21979}</c15:txfldGUID>
                      <c15:f>Credit_2020Q2!$M$8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308-4876-8ECB-F1BDDBCAD5C8}"/>
                </c:ext>
              </c:extLst>
            </c:dLbl>
            <c:dLbl>
              <c:idx val="2"/>
              <c:tx>
                <c:strRef>
                  <c:f>Credit_2020Q2!$P$8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{FD8736F4-858D-469A-A6BA-E739188E5D59}</c15:txfldGUID>
                      <c15:f>Credit_2020Q2!$P$8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308-4876-8ECB-F1BDDBCAD5C8}"/>
                </c:ext>
              </c:extLst>
            </c:dLbl>
            <c:dLbl>
              <c:idx val="3"/>
              <c:tx>
                <c:strRef>
                  <c:f>Credit_2020Q2!$S$8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{DCFAB975-47D9-430D-93CF-C6DED898FB69}</c15:txfldGUID>
                      <c15:f>Credit_2020Q2!$S$8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308-4876-8ECB-F1BDDBCAD5C8}"/>
                </c:ext>
              </c:extLst>
            </c:dLbl>
            <c:dLbl>
              <c:idx val="4"/>
              <c:tx>
                <c:strRef>
                  <c:f>Credit_2020Q2!$V$8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{305C1593-A3B1-4ABF-8FE0-507488E1FBE6}</c15:txfldGUID>
                      <c15:f>Credit_2020Q2!$V$8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(Credit_2020Q2!$Z$8,Credit_2020Q2!$L$8,Credit_2020Q2!$O$8,Credit_2020Q2!$R$8,Credit_2020Q2!$U$8)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08-4876-8ECB-F1BDDBCAD5C8}"/>
            </c:ext>
          </c:extLst>
        </c:ser>
        <c:ser>
          <c:idx val="1"/>
          <c:order val="1"/>
          <c:tx>
            <c:strRef>
              <c:f>Credit_2020Q2!$J$9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{3A64F1BE-5AAD-4B94-A141-50B18DECFF4F}</c15:txfldGUID>
                      <c15:f>Credit_2020Q2!$J$9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308-4876-8ECB-F1BDDBCAD5C8}"/>
                </c:ext>
              </c:extLst>
            </c:dLbl>
            <c:dLbl>
              <c:idx val="1"/>
              <c:tx>
                <c:strRef>
                  <c:f>Credit_2020Q2!$M$9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{CE961AD7-57F7-4EA3-AAFF-CA0B33D8B6B6}</c15:txfldGUID>
                      <c15:f>Credit_2020Q2!$M$9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308-4876-8ECB-F1BDDBCAD5C8}"/>
                </c:ext>
              </c:extLst>
            </c:dLbl>
            <c:dLbl>
              <c:idx val="2"/>
              <c:tx>
                <c:strRef>
                  <c:f>Credit_2020Q2!$P$9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{6084E1F2-57DE-465F-99E5-9FBCFF2539DB}</c15:txfldGUID>
                      <c15:f>Credit_2020Q2!$P$9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308-4876-8ECB-F1BDDBCAD5C8}"/>
                </c:ext>
              </c:extLst>
            </c:dLbl>
            <c:dLbl>
              <c:idx val="3"/>
              <c:tx>
                <c:strRef>
                  <c:f>Credit_2020Q2!$S$9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{57071866-4FF2-45AF-A029-8E405BC2875D}</c15:txfldGUID>
                      <c15:f>Credit_2020Q2!$S$9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308-4876-8ECB-F1BDDBCAD5C8}"/>
                </c:ext>
              </c:extLst>
            </c:dLbl>
            <c:dLbl>
              <c:idx val="4"/>
              <c:tx>
                <c:strRef>
                  <c:f>Credit_2020Q2!$V$9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{999E8225-5470-4CD3-9DC9-3D15D0FFEC9F}</c15:txfldGUID>
                      <c15:f>Credit_2020Q2!$V$9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(Credit_2020Q2!$Z$9,Credit_2020Q2!$L$9,Credit_2020Q2!$O$9,Credit_2020Q2!$R$9,Credit_2020Q2!$U$9)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08-4876-8ECB-F1BDDBCAD5C8}"/>
            </c:ext>
          </c:extLst>
        </c:ser>
        <c:ser>
          <c:idx val="2"/>
          <c:order val="2"/>
          <c:tx>
            <c:strRef>
              <c:f>Credit_2020Q2!$J$10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{7FEFDC07-B902-4F43-8FE7-A665A05EC440}</c15:txfldGUID>
                      <c15:f>Credit_2020Q2!$J$10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308-4876-8ECB-F1BDDBCAD5C8}"/>
                </c:ext>
              </c:extLst>
            </c:dLbl>
            <c:dLbl>
              <c:idx val="1"/>
              <c:tx>
                <c:strRef>
                  <c:f>Credit_2020Q2!$M$10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{4DC98853-21C3-461A-AC18-97C6BB026C87}</c15:txfldGUID>
                      <c15:f>Credit_2020Q2!$M$10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308-4876-8ECB-F1BDDBCAD5C8}"/>
                </c:ext>
              </c:extLst>
            </c:dLbl>
            <c:dLbl>
              <c:idx val="2"/>
              <c:tx>
                <c:strRef>
                  <c:f>Credit_2020Q2!$P$10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{179979A6-C0D0-426E-810D-08C0082D0B47}</c15:txfldGUID>
                      <c15:f>Credit_2020Q2!$P$10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308-4876-8ECB-F1BDDBCAD5C8}"/>
                </c:ext>
              </c:extLst>
            </c:dLbl>
            <c:dLbl>
              <c:idx val="3"/>
              <c:tx>
                <c:strRef>
                  <c:f>Credit_2020Q2!$S$10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{D7FD4FF5-5789-4C69-BCB3-E1165782328C}</c15:txfldGUID>
                      <c15:f>Credit_2020Q2!$S$10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308-4876-8ECB-F1BDDBCAD5C8}"/>
                </c:ext>
              </c:extLst>
            </c:dLbl>
            <c:dLbl>
              <c:idx val="4"/>
              <c:tx>
                <c:strRef>
                  <c:f>Credit_2020Q2!$V$10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{C4D9B738-FFF4-4B90-9859-C8FAEBD14F5B}</c15:txfldGUID>
                      <c15:f>Credit_2020Q2!$V$10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(Credit_2020Q2!$Z$10,Credit_2020Q2!$L$10,Credit_2020Q2!$O$10,Credit_2020Q2!$R$10,Credit_2020Q2!$U$10)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08-4876-8ECB-F1BDDBCAD5C8}"/>
            </c:ext>
          </c:extLst>
        </c:ser>
        <c:ser>
          <c:idx val="3"/>
          <c:order val="3"/>
          <c:tx>
            <c:strRef>
              <c:f>Credit_2020Q2!$J$11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{4DB2DC5C-2405-421C-82A6-0AE1DD0A568E}</c15:txfldGUID>
                      <c15:f>Credit_2020Q2!$J$11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308-4876-8ECB-F1BDDBCAD5C8}"/>
                </c:ext>
              </c:extLst>
            </c:dLbl>
            <c:dLbl>
              <c:idx val="1"/>
              <c:tx>
                <c:strRef>
                  <c:f>Credit_2020Q2!$M$11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{B0E2C973-40D6-48E9-8A3F-AC9E0D44C408}</c15:txfldGUID>
                      <c15:f>Credit_2020Q2!$M$11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308-4876-8ECB-F1BDDBCAD5C8}"/>
                </c:ext>
              </c:extLst>
            </c:dLbl>
            <c:dLbl>
              <c:idx val="2"/>
              <c:tx>
                <c:strRef>
                  <c:f>Credit_2020Q2!$P$11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{ADCB183F-DDCB-4F06-AA9E-7E94275693B5}</c15:txfldGUID>
                      <c15:f>Credit_2020Q2!$P$11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308-4876-8ECB-F1BDDBCAD5C8}"/>
                </c:ext>
              </c:extLst>
            </c:dLbl>
            <c:dLbl>
              <c:idx val="3"/>
              <c:tx>
                <c:strRef>
                  <c:f>Credit_2020Q2!$S$11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{4CB7AB61-A1D5-4BE9-9D4E-A595F2117CD7}</c15:txfldGUID>
                      <c15:f>Credit_2020Q2!$S$11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308-4876-8ECB-F1BDDBCAD5C8}"/>
                </c:ext>
              </c:extLst>
            </c:dLbl>
            <c:dLbl>
              <c:idx val="4"/>
              <c:tx>
                <c:strRef>
                  <c:f>Credit_2020Q2!$V$11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{326C6164-D7AE-4CBB-A245-DAEB4F0A7B7E}</c15:txfldGUID>
                      <c15:f>Credit_2020Q2!$V$11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(Credit_2020Q2!$Z$11,Credit_2020Q2!$L$11,Credit_2020Q2!$O$11,Credit_2020Q2!$R$11,Credit_2020Q2!$U$11)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308-4876-8ECB-F1BDDBCAD5C8}"/>
            </c:ext>
          </c:extLst>
        </c:ser>
        <c:ser>
          <c:idx val="4"/>
          <c:order val="4"/>
          <c:tx>
            <c:strRef>
              <c:f>Credit_2020Q2!$J$12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{E2F30DC9-3BC4-439D-953B-DE4496407776}</c15:txfldGUID>
                      <c15:f>Credit_2020Q2!$J$12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308-4876-8ECB-F1BDDBCAD5C8}"/>
                </c:ext>
              </c:extLst>
            </c:dLbl>
            <c:dLbl>
              <c:idx val="1"/>
              <c:tx>
                <c:strRef>
                  <c:f>Credit_2020Q2!$M$12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{8F34A569-ED55-4403-989D-03A4FCE6245B}</c15:txfldGUID>
                      <c15:f>Credit_2020Q2!$M$12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308-4876-8ECB-F1BDDBCAD5C8}"/>
                </c:ext>
              </c:extLst>
            </c:dLbl>
            <c:dLbl>
              <c:idx val="2"/>
              <c:tx>
                <c:strRef>
                  <c:f>Credit_2020Q2!$P$12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{BB513C65-E226-4679-A15A-A7AF6460BBC0}</c15:txfldGUID>
                      <c15:f>Credit_2020Q2!$P$12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308-4876-8ECB-F1BDDBCAD5C8}"/>
                </c:ext>
              </c:extLst>
            </c:dLbl>
            <c:dLbl>
              <c:idx val="3"/>
              <c:tx>
                <c:strRef>
                  <c:f>Credit_2020Q2!$S$12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{DCE945B1-3F44-418E-AE7D-5EF3085A6473}</c15:txfldGUID>
                      <c15:f>Credit_2020Q2!$S$12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308-4876-8ECB-F1BDDBCAD5C8}"/>
                </c:ext>
              </c:extLst>
            </c:dLbl>
            <c:dLbl>
              <c:idx val="4"/>
              <c:tx>
                <c:strRef>
                  <c:f>Credit_2020Q2!$V$12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{08DA8F80-5C30-45ED-96A9-016968579084}</c15:txfldGUID>
                      <c15:f>Credit_2020Q2!$V$12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(Credit_2020Q2!$Z$12,Credit_2020Q2!$L$12,Credit_2020Q2!$O$12,Credit_2020Q2!$R$12,Credit_2020Q2!$U$12)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308-4876-8ECB-F1BDDBCAD5C8}"/>
            </c:ext>
          </c:extLst>
        </c:ser>
        <c:ser>
          <c:idx val="5"/>
          <c:order val="5"/>
          <c:tx>
            <c:strRef>
              <c:f>Credit_2020Q2!$J$13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{4C42865F-2CA1-40C6-ADA9-532BE55ECA2C}</c15:txfldGUID>
                      <c15:f>Credit_2020Q2!$J$13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308-4876-8ECB-F1BDDBCAD5C8}"/>
                </c:ext>
              </c:extLst>
            </c:dLbl>
            <c:dLbl>
              <c:idx val="1"/>
              <c:tx>
                <c:strRef>
                  <c:f>Credit_2020Q2!$M$13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{0ADB0069-0FD5-40F1-ACD5-0900CEE4D8A7}</c15:txfldGUID>
                      <c15:f>Credit_2020Q2!$M$13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308-4876-8ECB-F1BDDBCAD5C8}"/>
                </c:ext>
              </c:extLst>
            </c:dLbl>
            <c:dLbl>
              <c:idx val="2"/>
              <c:tx>
                <c:strRef>
                  <c:f>Credit_2020Q2!$P$13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{7987A6F1-84D0-4411-AA53-0B1E2FFC315B}</c15:txfldGUID>
                      <c15:f>Credit_2020Q2!$P$13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308-4876-8ECB-F1BDDBCAD5C8}"/>
                </c:ext>
              </c:extLst>
            </c:dLbl>
            <c:dLbl>
              <c:idx val="3"/>
              <c:tx>
                <c:strRef>
                  <c:f>Credit_2020Q2!$S$13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{5096A7DB-6659-419E-952B-1AE570AB3818}</c15:txfldGUID>
                      <c15:f>Credit_2020Q2!$S$13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308-4876-8ECB-F1BDDBCAD5C8}"/>
                </c:ext>
              </c:extLst>
            </c:dLbl>
            <c:dLbl>
              <c:idx val="4"/>
              <c:tx>
                <c:strRef>
                  <c:f>Credit_2020Q2!$V$13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{439AEF7A-9A3A-4165-8FCC-D2CF2027E753}</c15:txfldGUID>
                      <c15:f>Credit_2020Q2!$V$13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(Credit_2020Q2!$Z$13,Credit_2020Q2!$L$13,Credit_2020Q2!$O$13,Credit_2020Q2!$R$13,Credit_2020Q2!$U$13)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308-4876-8ECB-F1BDDBCA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E7A-42E2-8375-80E77FCA0C9E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E7A-42E2-8375-80E77FCA0C9E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E7A-42E2-8375-80E77FCA0C9E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E7A-42E2-8375-80E77FCA0C9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E7A-42E2-8375-80E77FCA0C9E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E7A-42E2-8375-80E77FCA0C9E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7A-42E2-8375-80E77FCA0C9E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E7A-42E2-8375-80E77FCA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0.40909090909090912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2.2727272727272728E-2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7A-42E2-8375-80E77FCA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{68B9856A-37B1-42A8-AA3E-129A4D1C85C4}</c15:txfldGUID>
                      <c15:f>Credit_2020Q1!$J$8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B5A-4A00-A627-4710F659E222}"/>
                </c:ext>
              </c:extLst>
            </c:dLbl>
            <c:dLbl>
              <c:idx val="1"/>
              <c:tx>
                <c:strRef>
                  <c:f>Credit_2020Q1!$M$8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{C18152D5-EA71-44E0-B1FB-4C19E8374643}</c15:txfldGUID>
                      <c15:f>Credit_2020Q1!$M$8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B5A-4A00-A627-4710F659E222}"/>
                </c:ext>
              </c:extLst>
            </c:dLbl>
            <c:dLbl>
              <c:idx val="2"/>
              <c:tx>
                <c:strRef>
                  <c:f>Credit_2020Q1!$P$8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{33C7A1AC-F4A7-41A3-A8E9-F962F90EA468}</c15:txfldGUID>
                      <c15:f>Credit_2020Q1!$P$8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B5A-4A00-A627-4710F659E222}"/>
                </c:ext>
              </c:extLst>
            </c:dLbl>
            <c:dLbl>
              <c:idx val="3"/>
              <c:tx>
                <c:strRef>
                  <c:f>Credit_2020Q1!$S$8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{A92E3CBF-208E-48D3-9D9E-6A35C5947B33}</c15:txfldGUID>
                      <c15:f>Credit_2020Q1!$S$8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B5A-4A00-A627-4710F659E222}"/>
                </c:ext>
              </c:extLst>
            </c:dLbl>
            <c:dLbl>
              <c:idx val="4"/>
              <c:tx>
                <c:strRef>
                  <c:f>Credit_2020Q1!$V$8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{F2618421-C6E1-4C86-9DD5-8A5816BDAEB4}</c15:txfldGUID>
                      <c15:f>Credit_2020Q1!$V$8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(Credit_2020Q1!$Z$8,Credit_2020Q1!$L$8,Credit_2020Q1!$O$8,Credit_2020Q1!$R$8,Credit_2020Q1!$U$8)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5A-4A00-A627-4710F659E222}"/>
            </c:ext>
          </c:extLst>
        </c:ser>
        <c:ser>
          <c:idx val="1"/>
          <c:order val="1"/>
          <c:tx>
            <c:strRef>
              <c:f>Credit_2020Q1!$J$9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{3613DB94-81EC-4021-B451-0F2985534D3E}</c15:txfldGUID>
                      <c15:f>Credit_2020Q1!$J$9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B5A-4A00-A627-4710F659E222}"/>
                </c:ext>
              </c:extLst>
            </c:dLbl>
            <c:dLbl>
              <c:idx val="1"/>
              <c:tx>
                <c:strRef>
                  <c:f>Credit_2020Q1!$M$9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{936CE966-F76A-40AE-A79E-F0D167C87CB3}</c15:txfldGUID>
                      <c15:f>Credit_2020Q1!$M$9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B5A-4A00-A627-4710F659E222}"/>
                </c:ext>
              </c:extLst>
            </c:dLbl>
            <c:dLbl>
              <c:idx val="2"/>
              <c:tx>
                <c:strRef>
                  <c:f>Credit_2020Q1!$P$9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{0C4D8F32-3F45-4CD5-ACCE-96AC0F98509C}</c15:txfldGUID>
                      <c15:f>Credit_2020Q1!$P$9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B5A-4A00-A627-4710F659E222}"/>
                </c:ext>
              </c:extLst>
            </c:dLbl>
            <c:dLbl>
              <c:idx val="3"/>
              <c:tx>
                <c:strRef>
                  <c:f>Credit_2020Q1!$S$9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{86F5E41A-8CA8-4FA8-BECB-FF2CBDF67A1C}</c15:txfldGUID>
                      <c15:f>Credit_2020Q1!$S$9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B5A-4A00-A627-4710F659E222}"/>
                </c:ext>
              </c:extLst>
            </c:dLbl>
            <c:dLbl>
              <c:idx val="4"/>
              <c:tx>
                <c:strRef>
                  <c:f>Credit_2020Q1!$V$9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{FDF42C0A-0969-497F-BAE7-3F79318DB951}</c15:txfldGUID>
                      <c15:f>Credit_2020Q1!$V$9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(Credit_2020Q1!$Z$9,Credit_2020Q1!$L$9,Credit_2020Q1!$O$9,Credit_2020Q1!$R$9,Credit_2020Q1!$U$9)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5A-4A00-A627-4710F659E222}"/>
            </c:ext>
          </c:extLst>
        </c:ser>
        <c:ser>
          <c:idx val="2"/>
          <c:order val="2"/>
          <c:tx>
            <c:strRef>
              <c:f>Credit_2020Q1!$J$10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{04CA5383-B008-46BA-9869-4482511BA711}</c15:txfldGUID>
                      <c15:f>Credit_2020Q1!$J$10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B5A-4A00-A627-4710F659E222}"/>
                </c:ext>
              </c:extLst>
            </c:dLbl>
            <c:dLbl>
              <c:idx val="1"/>
              <c:tx>
                <c:strRef>
                  <c:f>Credit_2020Q1!$M$10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{B4200649-FF5F-4359-9C40-E3E17327840D}</c15:txfldGUID>
                      <c15:f>Credit_2020Q1!$M$10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B5A-4A00-A627-4710F659E222}"/>
                </c:ext>
              </c:extLst>
            </c:dLbl>
            <c:dLbl>
              <c:idx val="2"/>
              <c:tx>
                <c:strRef>
                  <c:f>Credit_2020Q1!$P$10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{BA025D12-1E7B-407A-A290-9D6930D0D6D2}</c15:txfldGUID>
                      <c15:f>Credit_2020Q1!$P$10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B5A-4A00-A627-4710F659E222}"/>
                </c:ext>
              </c:extLst>
            </c:dLbl>
            <c:dLbl>
              <c:idx val="3"/>
              <c:tx>
                <c:strRef>
                  <c:f>Credit_2020Q1!$S$10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{278ED4A3-F077-44E1-8363-E4A9601B7D3A}</c15:txfldGUID>
                      <c15:f>Credit_2020Q1!$S$10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B5A-4A00-A627-4710F659E222}"/>
                </c:ext>
              </c:extLst>
            </c:dLbl>
            <c:dLbl>
              <c:idx val="4"/>
              <c:tx>
                <c:strRef>
                  <c:f>Credit_2020Q1!$V$10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{E92AC9AD-120C-4EFB-97A9-BC7D8E29A3AA}</c15:txfldGUID>
                      <c15:f>Credit_2020Q1!$V$10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(Credit_2020Q1!$Z$10,Credit_2020Q1!$L$10,Credit_2020Q1!$O$10,Credit_2020Q1!$R$10,Credit_2020Q1!$U$10)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5A-4A00-A627-4710F659E222}"/>
            </c:ext>
          </c:extLst>
        </c:ser>
        <c:ser>
          <c:idx val="3"/>
          <c:order val="3"/>
          <c:tx>
            <c:strRef>
              <c:f>Credit_2020Q1!$J$11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{251BEC62-4FA3-4EEF-B11A-4AE3370ABE1B}</c15:txfldGUID>
                      <c15:f>Credit_2020Q1!$J$11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B5A-4A00-A627-4710F659E222}"/>
                </c:ext>
              </c:extLst>
            </c:dLbl>
            <c:dLbl>
              <c:idx val="1"/>
              <c:tx>
                <c:strRef>
                  <c:f>Credit_2020Q1!$M$11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{4C32F9D1-83AF-4373-B4C2-65728B30C8CB}</c15:txfldGUID>
                      <c15:f>Credit_2020Q1!$M$11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B5A-4A00-A627-4710F659E222}"/>
                </c:ext>
              </c:extLst>
            </c:dLbl>
            <c:dLbl>
              <c:idx val="2"/>
              <c:tx>
                <c:strRef>
                  <c:f>Credit_2020Q1!$P$11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{101A8E18-4639-49E0-93C5-0AEA89EE57F8}</c15:txfldGUID>
                      <c15:f>Credit_2020Q1!$P$11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B5A-4A00-A627-4710F659E222}"/>
                </c:ext>
              </c:extLst>
            </c:dLbl>
            <c:dLbl>
              <c:idx val="3"/>
              <c:tx>
                <c:strRef>
                  <c:f>Credit_2020Q1!$S$11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{9BC2C0B9-17A2-4C34-81E4-57DB996044B0}</c15:txfldGUID>
                      <c15:f>Credit_2020Q1!$S$11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B5A-4A00-A627-4710F659E222}"/>
                </c:ext>
              </c:extLst>
            </c:dLbl>
            <c:dLbl>
              <c:idx val="4"/>
              <c:tx>
                <c:strRef>
                  <c:f>Credit_2020Q1!$V$11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{90851636-FEDA-42F8-B491-31CF5D7A8F2E}</c15:txfldGUID>
                      <c15:f>Credit_2020Q1!$V$11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(Credit_2020Q1!$Z$11,Credit_2020Q1!$L$11,Credit_2020Q1!$O$11,Credit_2020Q1!$R$11,Credit_2020Q1!$U$11)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B5A-4A00-A627-4710F659E222}"/>
            </c:ext>
          </c:extLst>
        </c:ser>
        <c:ser>
          <c:idx val="4"/>
          <c:order val="4"/>
          <c:tx>
            <c:strRef>
              <c:f>Credit_2020Q1!$J$12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{9433D614-1F87-4FB3-88B3-CEF00D57FAE8}</c15:txfldGUID>
                      <c15:f>Credit_2020Q1!$J$12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B5A-4A00-A627-4710F659E222}"/>
                </c:ext>
              </c:extLst>
            </c:dLbl>
            <c:dLbl>
              <c:idx val="1"/>
              <c:tx>
                <c:strRef>
                  <c:f>Credit_2020Q1!$M$12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{F75B8AEB-ED03-43D9-B178-7DD3D2829498}</c15:txfldGUID>
                      <c15:f>Credit_2020Q1!$M$12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B5A-4A00-A627-4710F659E222}"/>
                </c:ext>
              </c:extLst>
            </c:dLbl>
            <c:dLbl>
              <c:idx val="2"/>
              <c:tx>
                <c:strRef>
                  <c:f>Credit_2020Q1!$P$12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{784CF818-7DC7-44C1-BF4A-1334E839237D}</c15:txfldGUID>
                      <c15:f>Credit_2020Q1!$P$12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B5A-4A00-A627-4710F659E222}"/>
                </c:ext>
              </c:extLst>
            </c:dLbl>
            <c:dLbl>
              <c:idx val="3"/>
              <c:tx>
                <c:strRef>
                  <c:f>Credit_2020Q1!$S$12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{76F6C0E9-CA8C-4813-88A9-82E7B26CC76D}</c15:txfldGUID>
                      <c15:f>Credit_2020Q1!$S$12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B5A-4A00-A627-4710F659E222}"/>
                </c:ext>
              </c:extLst>
            </c:dLbl>
            <c:dLbl>
              <c:idx val="4"/>
              <c:tx>
                <c:strRef>
                  <c:f>Credit_2020Q1!$V$12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{75D146B7-BBC0-488A-A42B-477937F55FE9}</c15:txfldGUID>
                      <c15:f>Credit_2020Q1!$V$12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(Credit_2020Q1!$Z$12,Credit_2020Q1!$L$12,Credit_2020Q1!$O$12,Credit_2020Q1!$R$12,Credit_2020Q1!$U$12)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B5A-4A00-A627-4710F659E222}"/>
            </c:ext>
          </c:extLst>
        </c:ser>
        <c:ser>
          <c:idx val="5"/>
          <c:order val="5"/>
          <c:tx>
            <c:strRef>
              <c:f>Credit_2020Q1!$J$13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{BD086699-883D-415F-B40D-031ED2EB2CD1}</c15:txfldGUID>
                      <c15:f>Credit_2020Q1!$J$13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B5A-4A00-A627-4710F659E222}"/>
                </c:ext>
              </c:extLst>
            </c:dLbl>
            <c:dLbl>
              <c:idx val="1"/>
              <c:tx>
                <c:strRef>
                  <c:f>Credit_2020Q1!$M$13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{78BD3F2C-9E30-4D92-93E1-99E10AD0C279}</c15:txfldGUID>
                      <c15:f>Credit_2020Q1!$M$13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B5A-4A00-A627-4710F659E222}"/>
                </c:ext>
              </c:extLst>
            </c:dLbl>
            <c:dLbl>
              <c:idx val="2"/>
              <c:tx>
                <c:strRef>
                  <c:f>Credit_2020Q1!$P$13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{351B5C72-D8EC-45F8-B225-F86B04B83947}</c15:txfldGUID>
                      <c15:f>Credit_2020Q1!$P$13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B5A-4A00-A627-4710F659E222}"/>
                </c:ext>
              </c:extLst>
            </c:dLbl>
            <c:dLbl>
              <c:idx val="3"/>
              <c:tx>
                <c:strRef>
                  <c:f>Credit_2020Q1!$S$13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{00938E15-2D62-4F1F-B1DC-BBFDD27410C7}</c15:txfldGUID>
                      <c15:f>Credit_2020Q1!$S$13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B5A-4A00-A627-4710F659E222}"/>
                </c:ext>
              </c:extLst>
            </c:dLbl>
            <c:dLbl>
              <c:idx val="4"/>
              <c:tx>
                <c:strRef>
                  <c:f>Credit_2020Q1!$V$13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{3EA377B6-34AB-466B-B55D-BF872815A630}</c15:txfldGUID>
                      <c15:f>Credit_2020Q1!$V$13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(Credit_2020Q1!$Z$13,Credit_2020Q1!$L$13,Credit_2020Q1!$O$13,Credit_2020Q1!$R$13,Credit_2020Q1!$U$13)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5A-4A00-A627-4710F659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BC-48D4-BC50-81A915F0EEC6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BC-48D4-BC50-81A915F0EEC6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BC-48D4-BC50-81A915F0EEC6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BC-48D4-BC50-81A915F0EEC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BC-48D4-BC50-81A915F0EEC6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BC-48D4-BC50-81A915F0EEC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BC-48D4-BC50-81A915F0EEC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BC-48D4-BC50-81A915F0E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Credit_2019Q4!$M$8:$M$13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C-48D4-BC50-81A915F0E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{F34B281B-CF98-466C-B175-C88A4036BB41}</c15:txfldGUID>
                      <c15:f>Credit_2019Q4!$J$8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A27-4FB1-BA16-8A6540551410}"/>
                </c:ext>
              </c:extLst>
            </c:dLbl>
            <c:dLbl>
              <c:idx val="1"/>
              <c:tx>
                <c:strRef>
                  <c:f>Credit_2019Q4!$M$8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{BD4B226B-B454-4A71-9CE9-A812E6BC9D69}</c15:txfldGUID>
                      <c15:f>Credit_2019Q4!$M$8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A27-4FB1-BA16-8A6540551410}"/>
                </c:ext>
              </c:extLst>
            </c:dLbl>
            <c:dLbl>
              <c:idx val="2"/>
              <c:tx>
                <c:strRef>
                  <c:f>Credit_2019Q4!$P$8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{F4AD1320-17D6-41B0-A6F6-C0BBF73D5A86}</c15:txfldGUID>
                      <c15:f>Credit_2019Q4!$P$8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A27-4FB1-BA16-8A6540551410}"/>
                </c:ext>
              </c:extLst>
            </c:dLbl>
            <c:dLbl>
              <c:idx val="3"/>
              <c:tx>
                <c:strRef>
                  <c:f>Credit_2019Q4!$S$8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{1B738FA0-A05D-4D75-8DA3-960B4EA75141}</c15:txfldGUID>
                      <c15:f>Credit_2019Q4!$S$8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A27-4FB1-BA16-8A6540551410}"/>
                </c:ext>
              </c:extLst>
            </c:dLbl>
            <c:dLbl>
              <c:idx val="4"/>
              <c:tx>
                <c:strRef>
                  <c:f>Credit_2019Q4!$V$8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{4121897F-E5C9-4FCE-A0C5-F66BDE16A927}</c15:txfldGUID>
                      <c15:f>Credit_2019Q4!$V$8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(Credit_2019Q4!$Z$8,Credit_2019Q4!$L$8,Credit_2019Q4!$O$8,Credit_2019Q4!$R$8,Credit_2019Q4!$U$8)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27-4FB1-BA16-8A6540551410}"/>
            </c:ext>
          </c:extLst>
        </c:ser>
        <c:ser>
          <c:idx val="1"/>
          <c:order val="1"/>
          <c:tx>
            <c:strRef>
              <c:f>Credit_2019Q4!$J$9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{56BE296E-B720-48DE-8D88-5F08C6B1ECC1}</c15:txfldGUID>
                      <c15:f>Credit_2019Q4!$J$9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A27-4FB1-BA16-8A6540551410}"/>
                </c:ext>
              </c:extLst>
            </c:dLbl>
            <c:dLbl>
              <c:idx val="1"/>
              <c:tx>
                <c:strRef>
                  <c:f>Credit_2019Q4!$M$9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{17230555-958D-4AE2-B0CA-F5E9386DB0FE}</c15:txfldGUID>
                      <c15:f>Credit_2019Q4!$M$9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A27-4FB1-BA16-8A6540551410}"/>
                </c:ext>
              </c:extLst>
            </c:dLbl>
            <c:dLbl>
              <c:idx val="2"/>
              <c:tx>
                <c:strRef>
                  <c:f>Credit_2019Q4!$P$9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{126A8C49-D63A-4D86-B3AB-9287E2C14DC5}</c15:txfldGUID>
                      <c15:f>Credit_2019Q4!$P$9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A27-4FB1-BA16-8A6540551410}"/>
                </c:ext>
              </c:extLst>
            </c:dLbl>
            <c:dLbl>
              <c:idx val="3"/>
              <c:tx>
                <c:strRef>
                  <c:f>Credit_2019Q4!$S$9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{B799F229-D3F0-4474-9939-6881266B0756}</c15:txfldGUID>
                      <c15:f>Credit_2019Q4!$S$9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A27-4FB1-BA16-8A6540551410}"/>
                </c:ext>
              </c:extLst>
            </c:dLbl>
            <c:dLbl>
              <c:idx val="4"/>
              <c:tx>
                <c:strRef>
                  <c:f>Credit_2019Q4!$V$9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{4FE6385A-EEE1-4089-9865-25DB32379340}</c15:txfldGUID>
                      <c15:f>Credit_2019Q4!$V$9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(Credit_2019Q4!$Z$9,Credit_2019Q4!$L$9,Credit_2019Q4!$O$9,Credit_2019Q4!$R$9,Credit_2019Q4!$U$9)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27-4FB1-BA16-8A6540551410}"/>
            </c:ext>
          </c:extLst>
        </c:ser>
        <c:ser>
          <c:idx val="2"/>
          <c:order val="2"/>
          <c:tx>
            <c:strRef>
              <c:f>Credit_2019Q4!$J$10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{1A6003DA-66E0-4A3B-AA42-DD4E19AE15A8}</c15:txfldGUID>
                      <c15:f>Credit_2019Q4!$J$10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A27-4FB1-BA16-8A6540551410}"/>
                </c:ext>
              </c:extLst>
            </c:dLbl>
            <c:dLbl>
              <c:idx val="1"/>
              <c:tx>
                <c:strRef>
                  <c:f>Credit_2019Q4!$M$10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{AB06606B-06DD-4BA8-8822-ABAAEE642C75}</c15:txfldGUID>
                      <c15:f>Credit_2019Q4!$M$10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A27-4FB1-BA16-8A6540551410}"/>
                </c:ext>
              </c:extLst>
            </c:dLbl>
            <c:dLbl>
              <c:idx val="2"/>
              <c:tx>
                <c:strRef>
                  <c:f>Credit_2019Q4!$P$10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{CE544234-E4C4-40B2-9CD1-13D8C6007D2F}</c15:txfldGUID>
                      <c15:f>Credit_2019Q4!$P$10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A27-4FB1-BA16-8A6540551410}"/>
                </c:ext>
              </c:extLst>
            </c:dLbl>
            <c:dLbl>
              <c:idx val="3"/>
              <c:tx>
                <c:strRef>
                  <c:f>Credit_2019Q4!$S$10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{A7368D0C-0FC2-41C9-8099-1D25AEA86A43}</c15:txfldGUID>
                      <c15:f>Credit_2019Q4!$S$10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A27-4FB1-BA16-8A6540551410}"/>
                </c:ext>
              </c:extLst>
            </c:dLbl>
            <c:dLbl>
              <c:idx val="4"/>
              <c:tx>
                <c:strRef>
                  <c:f>Credit_2019Q4!$V$10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{98287D08-431A-41CD-AEAF-BDD228954F87}</c15:txfldGUID>
                      <c15:f>Credit_2019Q4!$V$10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(Credit_2019Q4!$Z$10,Credit_2019Q4!$L$10,Credit_2019Q4!$O$10,Credit_2019Q4!$R$10,Credit_2019Q4!$U$10)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27-4FB1-BA16-8A6540551410}"/>
            </c:ext>
          </c:extLst>
        </c:ser>
        <c:ser>
          <c:idx val="3"/>
          <c:order val="3"/>
          <c:tx>
            <c:strRef>
              <c:f>Credit_2019Q4!$J$11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{54C99A08-4478-4B4C-9507-E71F1CC5320B}</c15:txfldGUID>
                      <c15:f>Credit_2019Q4!$J$11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A27-4FB1-BA16-8A6540551410}"/>
                </c:ext>
              </c:extLst>
            </c:dLbl>
            <c:dLbl>
              <c:idx val="1"/>
              <c:tx>
                <c:strRef>
                  <c:f>Credit_2019Q4!$M$11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{0930ABB0-1691-47E1-A571-388AC91FAA84}</c15:txfldGUID>
                      <c15:f>Credit_2019Q4!$M$11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A27-4FB1-BA16-8A6540551410}"/>
                </c:ext>
              </c:extLst>
            </c:dLbl>
            <c:dLbl>
              <c:idx val="2"/>
              <c:tx>
                <c:strRef>
                  <c:f>Credit_2019Q4!$P$11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{8B5A1ED4-E520-4BDF-9957-74D24DAEA81F}</c15:txfldGUID>
                      <c15:f>Credit_2019Q4!$P$11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A27-4FB1-BA16-8A6540551410}"/>
                </c:ext>
              </c:extLst>
            </c:dLbl>
            <c:dLbl>
              <c:idx val="3"/>
              <c:tx>
                <c:strRef>
                  <c:f>Credit_2019Q4!$S$11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{B4924892-7472-4F83-BC0D-E87D1BEBAF7F}</c15:txfldGUID>
                      <c15:f>Credit_2019Q4!$S$11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A27-4FB1-BA16-8A6540551410}"/>
                </c:ext>
              </c:extLst>
            </c:dLbl>
            <c:dLbl>
              <c:idx val="4"/>
              <c:tx>
                <c:strRef>
                  <c:f>Credit_2019Q4!$V$11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{B6B624BA-5662-4AE3-A8EC-78692ACE4AB2}</c15:txfldGUID>
                      <c15:f>Credit_2019Q4!$V$11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(Credit_2019Q4!$Z$11,Credit_2019Q4!$L$11,Credit_2019Q4!$O$11,Credit_2019Q4!$R$11,Credit_2019Q4!$U$11)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27-4FB1-BA16-8A6540551410}"/>
            </c:ext>
          </c:extLst>
        </c:ser>
        <c:ser>
          <c:idx val="4"/>
          <c:order val="4"/>
          <c:tx>
            <c:strRef>
              <c:f>Credit_2019Q4!$J$12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{EE09AB34-2E47-486F-9437-2FC7D14B3775}</c15:txfldGUID>
                      <c15:f>Credit_2019Q4!$J$12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A27-4FB1-BA16-8A6540551410}"/>
                </c:ext>
              </c:extLst>
            </c:dLbl>
            <c:dLbl>
              <c:idx val="1"/>
              <c:tx>
                <c:strRef>
                  <c:f>Credit_2019Q4!$M$12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{DBDBD950-A2D8-42BF-A390-8A6D9D392F10}</c15:txfldGUID>
                      <c15:f>Credit_2019Q4!$M$12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A27-4FB1-BA16-8A6540551410}"/>
                </c:ext>
              </c:extLst>
            </c:dLbl>
            <c:dLbl>
              <c:idx val="2"/>
              <c:tx>
                <c:strRef>
                  <c:f>Credit_2019Q4!$P$12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{A2558FEB-C805-4CBE-9E0C-48D1FE9248E8}</c15:txfldGUID>
                      <c15:f>Credit_2019Q4!$P$12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A27-4FB1-BA16-8A6540551410}"/>
                </c:ext>
              </c:extLst>
            </c:dLbl>
            <c:dLbl>
              <c:idx val="3"/>
              <c:tx>
                <c:strRef>
                  <c:f>Credit_2019Q4!$S$12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{D4EA2809-1C3E-44F6-A924-84A59E566CB3}</c15:txfldGUID>
                      <c15:f>Credit_2019Q4!$S$12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A27-4FB1-BA16-8A6540551410}"/>
                </c:ext>
              </c:extLst>
            </c:dLbl>
            <c:dLbl>
              <c:idx val="4"/>
              <c:tx>
                <c:strRef>
                  <c:f>Credit_2019Q4!$V$12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{A3F24F3E-F707-4FC7-BE94-EBEBFC413016}</c15:txfldGUID>
                      <c15:f>Credit_2019Q4!$V$12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(Credit_2019Q4!$Z$12,Credit_2019Q4!$L$12,Credit_2019Q4!$O$12,Credit_2019Q4!$R$12,Credit_2019Q4!$U$12)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27-4FB1-BA16-8A6540551410}"/>
            </c:ext>
          </c:extLst>
        </c:ser>
        <c:ser>
          <c:idx val="5"/>
          <c:order val="5"/>
          <c:tx>
            <c:strRef>
              <c:f>Credit_2019Q4!$J$13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{4E477AF2-FF1E-4B39-9125-DCC329152289}</c15:txfldGUID>
                      <c15:f>Credit_2019Q4!$J$13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A27-4FB1-BA16-8A6540551410}"/>
                </c:ext>
              </c:extLst>
            </c:dLbl>
            <c:dLbl>
              <c:idx val="1"/>
              <c:tx>
                <c:strRef>
                  <c:f>Credit_2019Q4!$M$13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{810F05BF-458B-4635-9166-D74DDACAECCF}</c15:txfldGUID>
                      <c15:f>Credit_2019Q4!$M$13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A27-4FB1-BA16-8A6540551410}"/>
                </c:ext>
              </c:extLst>
            </c:dLbl>
            <c:dLbl>
              <c:idx val="2"/>
              <c:tx>
                <c:strRef>
                  <c:f>Credit_2019Q4!$P$13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{D12C890F-B709-48EA-98B8-4AEA14D862DB}</c15:txfldGUID>
                      <c15:f>Credit_2019Q4!$P$13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A27-4FB1-BA16-8A6540551410}"/>
                </c:ext>
              </c:extLst>
            </c:dLbl>
            <c:dLbl>
              <c:idx val="3"/>
              <c:tx>
                <c:strRef>
                  <c:f>Credit_2019Q4!$S$13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{C376E219-B951-4D16-B62C-111F62F9C0B4}</c15:txfldGUID>
                      <c15:f>Credit_2019Q4!$S$13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A27-4FB1-BA16-8A6540551410}"/>
                </c:ext>
              </c:extLst>
            </c:dLbl>
            <c:dLbl>
              <c:idx val="4"/>
              <c:tx>
                <c:strRef>
                  <c:f>Credit_2019Q4!$V$13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{EC3C5D21-DB84-4E5E-BAFE-4FEB4D8734D1}</c15:txfldGUID>
                      <c15:f>Credit_2019Q4!$V$13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(Credit_2019Q4!$Z$13,Credit_2019Q4!$L$13,Credit_2019Q4!$O$13,Credit_2019Q4!$R$13,Credit_2019Q4!$U$13)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A27-4FB1-BA16-8A654055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62B-4B69-99D7-41A5C17E64B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62B-4B69-99D7-41A5C17E64B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62B-4B69-99D7-41A5C17E64B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62B-4B69-99D7-41A5C17E64B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62B-4B69-99D7-41A5C17E64B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62B-4B69-99D7-41A5C17E64B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62B-4B69-99D7-41A5C17E64B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62B-4B69-99D7-41A5C17E6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Credit_2019Q3!$M$8:$M$13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2B-4B69-99D7-41A5C17E6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{0FF8901E-AD11-4C65-B725-E7C5D8125055}</c15:txfldGUID>
                      <c15:f>Credit_2019Q3!$J$8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C1B-4663-919D-6309926AEBDA}"/>
                </c:ext>
              </c:extLst>
            </c:dLbl>
            <c:dLbl>
              <c:idx val="1"/>
              <c:tx>
                <c:strRef>
                  <c:f>Credit_2019Q3!$M$8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{49ED9E5B-6249-463F-A788-C921CFE4010C}</c15:txfldGUID>
                      <c15:f>Credit_2019Q3!$M$8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C1B-4663-919D-6309926AEBDA}"/>
                </c:ext>
              </c:extLst>
            </c:dLbl>
            <c:dLbl>
              <c:idx val="2"/>
              <c:tx>
                <c:strRef>
                  <c:f>Credit_2019Q3!$P$8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{743B159F-A923-4C2D-9196-4973F5F0D2E0}</c15:txfldGUID>
                      <c15:f>Credit_2019Q3!$P$8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C1B-4663-919D-6309926AEBDA}"/>
                </c:ext>
              </c:extLst>
            </c:dLbl>
            <c:dLbl>
              <c:idx val="3"/>
              <c:tx>
                <c:strRef>
                  <c:f>Credit_2019Q3!$S$8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{2FFDBE9A-F016-48D2-B329-090204EC0D2F}</c15:txfldGUID>
                      <c15:f>Credit_2019Q3!$S$8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C1B-4663-919D-6309926AEBDA}"/>
                </c:ext>
              </c:extLst>
            </c:dLbl>
            <c:dLbl>
              <c:idx val="4"/>
              <c:tx>
                <c:strRef>
                  <c:f>Credit_2019Q3!$V$8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{1194A997-D651-4745-8E61-4378AF0BE349}</c15:txfldGUID>
                      <c15:f>Credit_2019Q3!$V$8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(Credit_2019Q3!$Z$8,Credit_2019Q3!$L$8,Credit_2019Q3!$O$8,Credit_2019Q3!$R$8,Credit_2019Q3!$U$8)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B-4663-919D-6309926AEBDA}"/>
            </c:ext>
          </c:extLst>
        </c:ser>
        <c:ser>
          <c:idx val="1"/>
          <c:order val="1"/>
          <c:tx>
            <c:strRef>
              <c:f>Credit_2019Q3!$J$9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{41D4587E-0B95-4CE9-830E-034E094033AB}</c15:txfldGUID>
                      <c15:f>Credit_2019Q3!$J$9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C1B-4663-919D-6309926AEBDA}"/>
                </c:ext>
              </c:extLst>
            </c:dLbl>
            <c:dLbl>
              <c:idx val="1"/>
              <c:tx>
                <c:strRef>
                  <c:f>Credit_2019Q3!$M$9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{550E86A5-A9F0-4EB9-902E-DCAB35FC2232}</c15:txfldGUID>
                      <c15:f>Credit_2019Q3!$M$9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C1B-4663-919D-6309926AEBDA}"/>
                </c:ext>
              </c:extLst>
            </c:dLbl>
            <c:dLbl>
              <c:idx val="2"/>
              <c:tx>
                <c:strRef>
                  <c:f>Credit_2019Q3!$P$9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{56C3881C-F206-44C4-A3E2-3449E4265427}</c15:txfldGUID>
                      <c15:f>Credit_2019Q3!$P$9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C1B-4663-919D-6309926AEBDA}"/>
                </c:ext>
              </c:extLst>
            </c:dLbl>
            <c:dLbl>
              <c:idx val="3"/>
              <c:tx>
                <c:strRef>
                  <c:f>Credit_2019Q3!$S$9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{721B30C4-848D-4D2E-951A-9A96F5FD11C9}</c15:txfldGUID>
                      <c15:f>Credit_2019Q3!$S$9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C1B-4663-919D-6309926AEBDA}"/>
                </c:ext>
              </c:extLst>
            </c:dLbl>
            <c:dLbl>
              <c:idx val="4"/>
              <c:tx>
                <c:strRef>
                  <c:f>Credit_2019Q3!$V$9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{AC305EFF-321E-420A-AD52-0CD88BC8D6E0}</c15:txfldGUID>
                      <c15:f>Credit_2019Q3!$V$9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(Credit_2019Q3!$Z$9,Credit_2019Q3!$L$9,Credit_2019Q3!$O$9,Credit_2019Q3!$R$9,Credit_2019Q3!$U$9)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1B-4663-919D-6309926AEBDA}"/>
            </c:ext>
          </c:extLst>
        </c:ser>
        <c:ser>
          <c:idx val="2"/>
          <c:order val="2"/>
          <c:tx>
            <c:strRef>
              <c:f>Credit_2019Q3!$J$10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{AA0B19E5-6F80-46AC-B014-4EC2F7530101}</c15:txfldGUID>
                      <c15:f>Credit_2019Q3!$J$10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C1B-4663-919D-6309926AEBDA}"/>
                </c:ext>
              </c:extLst>
            </c:dLbl>
            <c:dLbl>
              <c:idx val="1"/>
              <c:tx>
                <c:strRef>
                  <c:f>Credit_2019Q3!$M$10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{CD7B9429-3B0E-4FC1-B036-15552CFA1A5C}</c15:txfldGUID>
                      <c15:f>Credit_2019Q3!$M$10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C1B-4663-919D-6309926AEBDA}"/>
                </c:ext>
              </c:extLst>
            </c:dLbl>
            <c:dLbl>
              <c:idx val="2"/>
              <c:tx>
                <c:strRef>
                  <c:f>Credit_2019Q3!$P$10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{F5F49F28-F4B1-40CE-92B2-99F2C8CF03F9}</c15:txfldGUID>
                      <c15:f>Credit_2019Q3!$P$10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C1B-4663-919D-6309926AEBDA}"/>
                </c:ext>
              </c:extLst>
            </c:dLbl>
            <c:dLbl>
              <c:idx val="3"/>
              <c:tx>
                <c:strRef>
                  <c:f>Credit_2019Q3!$S$10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{29711957-D039-42C0-B323-8E9A89C18B91}</c15:txfldGUID>
                      <c15:f>Credit_2019Q3!$S$10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C1B-4663-919D-6309926AEBDA}"/>
                </c:ext>
              </c:extLst>
            </c:dLbl>
            <c:dLbl>
              <c:idx val="4"/>
              <c:tx>
                <c:strRef>
                  <c:f>Credit_2019Q3!$V$10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{BDF3FE0F-6C18-4F8B-B4A4-10F686F8A019}</c15:txfldGUID>
                      <c15:f>Credit_2019Q3!$V$10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(Credit_2019Q3!$Z$10,Credit_2019Q3!$L$10,Credit_2019Q3!$O$10,Credit_2019Q3!$R$10,Credit_2019Q3!$U$10)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1B-4663-919D-6309926AEBDA}"/>
            </c:ext>
          </c:extLst>
        </c:ser>
        <c:ser>
          <c:idx val="3"/>
          <c:order val="3"/>
          <c:tx>
            <c:strRef>
              <c:f>Credit_2019Q3!$J$11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{D630FBF8-967B-42BE-9718-201EC836099D}</c15:txfldGUID>
                      <c15:f>Credit_2019Q3!$J$11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C1B-4663-919D-6309926AEBDA}"/>
                </c:ext>
              </c:extLst>
            </c:dLbl>
            <c:dLbl>
              <c:idx val="1"/>
              <c:tx>
                <c:strRef>
                  <c:f>Credit_2019Q3!$M$11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{9EEDBD70-65B0-4F42-984A-984A4B0E8AD7}</c15:txfldGUID>
                      <c15:f>Credit_2019Q3!$M$11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C1B-4663-919D-6309926AEBDA}"/>
                </c:ext>
              </c:extLst>
            </c:dLbl>
            <c:dLbl>
              <c:idx val="2"/>
              <c:tx>
                <c:strRef>
                  <c:f>Credit_2019Q3!$P$11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{A793C4DD-BCE6-46A0-A7B8-C6B1444EE182}</c15:txfldGUID>
                      <c15:f>Credit_2019Q3!$P$11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C1B-4663-919D-6309926AEBDA}"/>
                </c:ext>
              </c:extLst>
            </c:dLbl>
            <c:dLbl>
              <c:idx val="3"/>
              <c:tx>
                <c:strRef>
                  <c:f>Credit_2019Q3!$S$11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{A6D3A945-A3FE-4C61-ABA1-44ED8838CAD2}</c15:txfldGUID>
                      <c15:f>Credit_2019Q3!$S$11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C1B-4663-919D-6309926AEBDA}"/>
                </c:ext>
              </c:extLst>
            </c:dLbl>
            <c:dLbl>
              <c:idx val="4"/>
              <c:tx>
                <c:strRef>
                  <c:f>Credit_2019Q3!$V$11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{E9F52B09-F25C-4921-9707-6591F3990B2C}</c15:txfldGUID>
                      <c15:f>Credit_2019Q3!$V$11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(Credit_2019Q3!$Z$11,Credit_2019Q3!$L$11,Credit_2019Q3!$O$11,Credit_2019Q3!$R$11,Credit_2019Q3!$U$11)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1B-4663-919D-6309926AEBDA}"/>
            </c:ext>
          </c:extLst>
        </c:ser>
        <c:ser>
          <c:idx val="4"/>
          <c:order val="4"/>
          <c:tx>
            <c:strRef>
              <c:f>Credit_2019Q3!$J$12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{56D75A2D-34D8-49AF-81BF-F70096D2FBD9}</c15:txfldGUID>
                      <c15:f>Credit_2019Q3!$J$12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C1B-4663-919D-6309926AEBDA}"/>
                </c:ext>
              </c:extLst>
            </c:dLbl>
            <c:dLbl>
              <c:idx val="1"/>
              <c:tx>
                <c:strRef>
                  <c:f>Credit_2019Q3!$M$12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{065C2226-21CC-4A75-A553-9D0E93086223}</c15:txfldGUID>
                      <c15:f>Credit_2019Q3!$M$12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C1B-4663-919D-6309926AEBDA}"/>
                </c:ext>
              </c:extLst>
            </c:dLbl>
            <c:dLbl>
              <c:idx val="2"/>
              <c:tx>
                <c:strRef>
                  <c:f>Credit_2019Q3!$P$12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{44493F68-208E-48AE-976E-97525F8704E5}</c15:txfldGUID>
                      <c15:f>Credit_2019Q3!$P$12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C1B-4663-919D-6309926AEBDA}"/>
                </c:ext>
              </c:extLst>
            </c:dLbl>
            <c:dLbl>
              <c:idx val="3"/>
              <c:tx>
                <c:strRef>
                  <c:f>Credit_2019Q3!$S$12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{21FE244E-8FFE-43A6-8126-B27CF38BC2A2}</c15:txfldGUID>
                      <c15:f>Credit_2019Q3!$S$12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C1B-4663-919D-6309926AEBDA}"/>
                </c:ext>
              </c:extLst>
            </c:dLbl>
            <c:dLbl>
              <c:idx val="4"/>
              <c:tx>
                <c:strRef>
                  <c:f>Credit_2019Q3!$V$12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{52193701-5BB2-4513-9227-C3BD9D9C8FA8}</c15:txfldGUID>
                      <c15:f>Credit_2019Q3!$V$12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(Credit_2019Q3!$Z$12,Credit_2019Q3!$L$12,Credit_2019Q3!$O$12,Credit_2019Q3!$R$12,Credit_2019Q3!$U$12)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1B-4663-919D-6309926AEBDA}"/>
            </c:ext>
          </c:extLst>
        </c:ser>
        <c:ser>
          <c:idx val="5"/>
          <c:order val="5"/>
          <c:tx>
            <c:strRef>
              <c:f>Credit_2019Q3!$J$13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{D8E97162-CB8E-49DF-B40B-3E0CC412B4E7}</c15:txfldGUID>
                      <c15:f>Credit_2019Q3!$J$13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C1B-4663-919D-6309926AEBDA}"/>
                </c:ext>
              </c:extLst>
            </c:dLbl>
            <c:dLbl>
              <c:idx val="1"/>
              <c:tx>
                <c:strRef>
                  <c:f>Credit_2019Q3!$M$13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{76ADD2E7-58BF-4B1F-BF03-453D9807A028}</c15:txfldGUID>
                      <c15:f>Credit_2019Q3!$M$13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C1B-4663-919D-6309926AEBDA}"/>
                </c:ext>
              </c:extLst>
            </c:dLbl>
            <c:dLbl>
              <c:idx val="2"/>
              <c:tx>
                <c:strRef>
                  <c:f>Credit_2019Q3!$P$13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{C7338F56-F3C2-47AA-BC18-7B9EADAC769D}</c15:txfldGUID>
                      <c15:f>Credit_2019Q3!$P$13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C1B-4663-919D-6309926AEBDA}"/>
                </c:ext>
              </c:extLst>
            </c:dLbl>
            <c:dLbl>
              <c:idx val="3"/>
              <c:tx>
                <c:strRef>
                  <c:f>Credit_2019Q3!$S$13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{2AF5EE9A-F9B0-4C3C-9400-C1B5CDB800AA}</c15:txfldGUID>
                      <c15:f>Credit_2019Q3!$S$13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C1B-4663-919D-6309926AEBDA}"/>
                </c:ext>
              </c:extLst>
            </c:dLbl>
            <c:dLbl>
              <c:idx val="4"/>
              <c:tx>
                <c:strRef>
                  <c:f>Credit_2019Q3!$V$13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{1AC390F6-8796-443F-A20D-315AAE945F4A}</c15:txfldGUID>
                      <c15:f>Credit_2019Q3!$V$13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(Credit_2019Q3!$Z$13,Credit_2019Q3!$L$13,Credit_2019Q3!$O$13,Credit_2019Q3!$R$13,Credit_2019Q3!$U$13)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C1B-4663-919D-6309926A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006744839781584E-2"/>
          <c:y val="4.6009056560237668E-2"/>
          <c:w val="0.93959793125913071"/>
          <c:h val="0.80298578062357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 Upgrades &amp; Downgrades'!$A$29</c:f>
              <c:strCache>
                <c:ptCount val="1"/>
                <c:pt idx="0">
                  <c:v>Fitch (upgrade)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Downgrades'!$B$29:$CG$29</c:f>
              <c:numCache>
                <c:formatCode>General</c:formatCode>
                <c:ptCount val="84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12</c:v>
                </c:pt>
                <c:pt idx="10">
                  <c:v>5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11</c:v>
                </c:pt>
                <c:pt idx="19">
                  <c:v>2</c:v>
                </c:pt>
                <c:pt idx="20">
                  <c:v>6</c:v>
                </c:pt>
                <c:pt idx="21">
                  <c:v>5</c:v>
                </c:pt>
                <c:pt idx="22">
                  <c:v>10</c:v>
                </c:pt>
                <c:pt idx="23">
                  <c:v>4</c:v>
                </c:pt>
                <c:pt idx="24">
                  <c:v>14</c:v>
                </c:pt>
                <c:pt idx="25">
                  <c:v>3</c:v>
                </c:pt>
                <c:pt idx="26">
                  <c:v>4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4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0</c:v>
                </c:pt>
                <c:pt idx="40">
                  <c:v>3</c:v>
                </c:pt>
                <c:pt idx="41">
                  <c:v>8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6</c:v>
                </c:pt>
                <c:pt idx="50">
                  <c:v>0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1</c:v>
                </c:pt>
                <c:pt idx="55">
                  <c:v>3</c:v>
                </c:pt>
                <c:pt idx="56">
                  <c:v>0</c:v>
                </c:pt>
                <c:pt idx="57">
                  <c:v>4</c:v>
                </c:pt>
                <c:pt idx="58">
                  <c:v>0</c:v>
                </c:pt>
                <c:pt idx="59">
                  <c:v>2</c:v>
                </c:pt>
                <c:pt idx="60">
                  <c:v>5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5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8</c:v>
                </c:pt>
                <c:pt idx="72">
                  <c:v>3</c:v>
                </c:pt>
                <c:pt idx="73">
                  <c:v>7</c:v>
                </c:pt>
                <c:pt idx="74">
                  <c:v>3</c:v>
                </c:pt>
                <c:pt idx="75">
                  <c:v>13</c:v>
                </c:pt>
                <c:pt idx="76">
                  <c:v>0</c:v>
                </c:pt>
                <c:pt idx="77">
                  <c:v>4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6-4535-A766-8DCC143FE895}"/>
            </c:ext>
          </c:extLst>
        </c:ser>
        <c:ser>
          <c:idx val="1"/>
          <c:order val="1"/>
          <c:tx>
            <c:strRef>
              <c:f>'II. Upgrades &amp; Downgrades'!$A$30</c:f>
              <c:strCache>
                <c:ptCount val="1"/>
                <c:pt idx="0">
                  <c:v>Fitch (downgrade)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Downgrades'!$B$30:$CG$30</c:f>
              <c:numCache>
                <c:formatCode>General</c:formatCode>
                <c:ptCount val="84"/>
                <c:pt idx="0">
                  <c:v>-14</c:v>
                </c:pt>
                <c:pt idx="1">
                  <c:v>-6</c:v>
                </c:pt>
                <c:pt idx="2">
                  <c:v>-1</c:v>
                </c:pt>
                <c:pt idx="3">
                  <c:v>-7</c:v>
                </c:pt>
                <c:pt idx="4">
                  <c:v>-3</c:v>
                </c:pt>
                <c:pt idx="5">
                  <c:v>-14</c:v>
                </c:pt>
                <c:pt idx="6">
                  <c:v>-32</c:v>
                </c:pt>
                <c:pt idx="7">
                  <c:v>-6</c:v>
                </c:pt>
                <c:pt idx="8">
                  <c:v>-19</c:v>
                </c:pt>
                <c:pt idx="9">
                  <c:v>-10</c:v>
                </c:pt>
                <c:pt idx="10">
                  <c:v>-9</c:v>
                </c:pt>
                <c:pt idx="11">
                  <c:v>-6</c:v>
                </c:pt>
                <c:pt idx="12">
                  <c:v>-2</c:v>
                </c:pt>
                <c:pt idx="13">
                  <c:v>-9</c:v>
                </c:pt>
                <c:pt idx="14">
                  <c:v>-5</c:v>
                </c:pt>
                <c:pt idx="15">
                  <c:v>-2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-3</c:v>
                </c:pt>
                <c:pt idx="21">
                  <c:v>-2</c:v>
                </c:pt>
                <c:pt idx="22">
                  <c:v>-1</c:v>
                </c:pt>
                <c:pt idx="23">
                  <c:v>0</c:v>
                </c:pt>
                <c:pt idx="24">
                  <c:v>-4</c:v>
                </c:pt>
                <c:pt idx="25">
                  <c:v>-6</c:v>
                </c:pt>
                <c:pt idx="26">
                  <c:v>-1</c:v>
                </c:pt>
                <c:pt idx="27">
                  <c:v>-2</c:v>
                </c:pt>
                <c:pt idx="28">
                  <c:v>-8</c:v>
                </c:pt>
                <c:pt idx="29">
                  <c:v>0</c:v>
                </c:pt>
                <c:pt idx="30">
                  <c:v>-1</c:v>
                </c:pt>
                <c:pt idx="31">
                  <c:v>0</c:v>
                </c:pt>
                <c:pt idx="32">
                  <c:v>-3</c:v>
                </c:pt>
                <c:pt idx="33">
                  <c:v>-2</c:v>
                </c:pt>
                <c:pt idx="34">
                  <c:v>-3</c:v>
                </c:pt>
                <c:pt idx="35">
                  <c:v>0</c:v>
                </c:pt>
                <c:pt idx="36">
                  <c:v>-2</c:v>
                </c:pt>
                <c:pt idx="37">
                  <c:v>-7</c:v>
                </c:pt>
                <c:pt idx="38">
                  <c:v>-5</c:v>
                </c:pt>
                <c:pt idx="39">
                  <c:v>-3</c:v>
                </c:pt>
                <c:pt idx="40">
                  <c:v>0</c:v>
                </c:pt>
                <c:pt idx="41">
                  <c:v>-6</c:v>
                </c:pt>
                <c:pt idx="42">
                  <c:v>-1</c:v>
                </c:pt>
                <c:pt idx="43">
                  <c:v>-4</c:v>
                </c:pt>
                <c:pt idx="44">
                  <c:v>-3</c:v>
                </c:pt>
                <c:pt idx="45">
                  <c:v>-5</c:v>
                </c:pt>
                <c:pt idx="46">
                  <c:v>-1</c:v>
                </c:pt>
                <c:pt idx="47">
                  <c:v>-4</c:v>
                </c:pt>
                <c:pt idx="48">
                  <c:v>-4</c:v>
                </c:pt>
                <c:pt idx="49">
                  <c:v>0</c:v>
                </c:pt>
                <c:pt idx="50">
                  <c:v>-8</c:v>
                </c:pt>
                <c:pt idx="51">
                  <c:v>-1</c:v>
                </c:pt>
                <c:pt idx="52">
                  <c:v>0</c:v>
                </c:pt>
                <c:pt idx="53">
                  <c:v>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-5</c:v>
                </c:pt>
                <c:pt idx="58">
                  <c:v>0</c:v>
                </c:pt>
                <c:pt idx="59">
                  <c:v>0</c:v>
                </c:pt>
                <c:pt idx="60">
                  <c:v>-1</c:v>
                </c:pt>
                <c:pt idx="61">
                  <c:v>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-4</c:v>
                </c:pt>
                <c:pt idx="67">
                  <c:v>0</c:v>
                </c:pt>
                <c:pt idx="68">
                  <c:v>-5</c:v>
                </c:pt>
                <c:pt idx="69">
                  <c:v>-3</c:v>
                </c:pt>
                <c:pt idx="70">
                  <c:v>-11</c:v>
                </c:pt>
                <c:pt idx="71">
                  <c:v>-2</c:v>
                </c:pt>
                <c:pt idx="72">
                  <c:v>-7</c:v>
                </c:pt>
                <c:pt idx="73">
                  <c:v>0</c:v>
                </c:pt>
                <c:pt idx="74">
                  <c:v>0</c:v>
                </c:pt>
                <c:pt idx="75">
                  <c:v>-3</c:v>
                </c:pt>
                <c:pt idx="76">
                  <c:v>-1</c:v>
                </c:pt>
                <c:pt idx="77">
                  <c:v>-2</c:v>
                </c:pt>
                <c:pt idx="78">
                  <c:v>0</c:v>
                </c:pt>
                <c:pt idx="79">
                  <c:v>-16</c:v>
                </c:pt>
                <c:pt idx="80">
                  <c:v>0</c:v>
                </c:pt>
                <c:pt idx="81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6-4535-A766-8DCC143FE895}"/>
            </c:ext>
          </c:extLst>
        </c:ser>
        <c:ser>
          <c:idx val="2"/>
          <c:order val="2"/>
          <c:tx>
            <c:strRef>
              <c:f>'II. Upgrades &amp; Downgrades'!$A$31</c:f>
              <c:strCache>
                <c:ptCount val="1"/>
                <c:pt idx="0">
                  <c:v>Moody's (upgrade)</c:v>
                </c:pt>
              </c:strCache>
            </c:strRef>
          </c:tx>
          <c:spPr>
            <a:solidFill>
              <a:srgbClr val="5F5F5F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Downgrades'!$B$31:$CG$31</c:f>
              <c:numCache>
                <c:formatCode>General</c:formatCode>
                <c:ptCount val="84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9</c:v>
                </c:pt>
                <c:pt idx="15">
                  <c:v>4</c:v>
                </c:pt>
                <c:pt idx="16">
                  <c:v>12</c:v>
                </c:pt>
                <c:pt idx="17">
                  <c:v>11</c:v>
                </c:pt>
                <c:pt idx="18">
                  <c:v>8</c:v>
                </c:pt>
                <c:pt idx="19">
                  <c:v>0</c:v>
                </c:pt>
                <c:pt idx="20">
                  <c:v>5</c:v>
                </c:pt>
                <c:pt idx="21">
                  <c:v>12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10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9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4</c:v>
                </c:pt>
                <c:pt idx="50">
                  <c:v>8</c:v>
                </c:pt>
                <c:pt idx="51">
                  <c:v>0</c:v>
                </c:pt>
                <c:pt idx="52">
                  <c:v>78</c:v>
                </c:pt>
                <c:pt idx="53">
                  <c:v>2</c:v>
                </c:pt>
                <c:pt idx="54">
                  <c:v>5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5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6-4535-A766-8DCC143FE895}"/>
            </c:ext>
          </c:extLst>
        </c:ser>
        <c:ser>
          <c:idx val="3"/>
          <c:order val="3"/>
          <c:tx>
            <c:strRef>
              <c:f>'II. Upgrades &amp; Downgrades'!$A$32</c:f>
              <c:strCache>
                <c:ptCount val="1"/>
                <c:pt idx="0">
                  <c:v>Moody's (downgrade)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Downgrades'!$B$32:$CG$32</c:f>
              <c:numCache>
                <c:formatCode>General</c:formatCode>
                <c:ptCount val="84"/>
                <c:pt idx="0">
                  <c:v>-21</c:v>
                </c:pt>
                <c:pt idx="1">
                  <c:v>-8</c:v>
                </c:pt>
                <c:pt idx="2">
                  <c:v>0</c:v>
                </c:pt>
                <c:pt idx="3">
                  <c:v>-12</c:v>
                </c:pt>
                <c:pt idx="4">
                  <c:v>-7</c:v>
                </c:pt>
                <c:pt idx="5">
                  <c:v>-20</c:v>
                </c:pt>
                <c:pt idx="6">
                  <c:v>-27</c:v>
                </c:pt>
                <c:pt idx="7">
                  <c:v>-59</c:v>
                </c:pt>
                <c:pt idx="8">
                  <c:v>-25</c:v>
                </c:pt>
                <c:pt idx="9">
                  <c:v>-21</c:v>
                </c:pt>
                <c:pt idx="10">
                  <c:v>-11</c:v>
                </c:pt>
                <c:pt idx="11">
                  <c:v>-11</c:v>
                </c:pt>
                <c:pt idx="12">
                  <c:v>-11</c:v>
                </c:pt>
                <c:pt idx="13">
                  <c:v>-6</c:v>
                </c:pt>
                <c:pt idx="14">
                  <c:v>-3</c:v>
                </c:pt>
                <c:pt idx="15">
                  <c:v>-2</c:v>
                </c:pt>
                <c:pt idx="16">
                  <c:v>-6</c:v>
                </c:pt>
                <c:pt idx="17">
                  <c:v>0</c:v>
                </c:pt>
                <c:pt idx="18">
                  <c:v>-3</c:v>
                </c:pt>
                <c:pt idx="19">
                  <c:v>-6</c:v>
                </c:pt>
                <c:pt idx="20">
                  <c:v>-2</c:v>
                </c:pt>
                <c:pt idx="21">
                  <c:v>-4</c:v>
                </c:pt>
                <c:pt idx="22">
                  <c:v>-11</c:v>
                </c:pt>
                <c:pt idx="23">
                  <c:v>0</c:v>
                </c:pt>
                <c:pt idx="24">
                  <c:v>-9</c:v>
                </c:pt>
                <c:pt idx="25">
                  <c:v>-1</c:v>
                </c:pt>
                <c:pt idx="26">
                  <c:v>0</c:v>
                </c:pt>
                <c:pt idx="27">
                  <c:v>-3</c:v>
                </c:pt>
                <c:pt idx="28">
                  <c:v>0</c:v>
                </c:pt>
                <c:pt idx="29">
                  <c:v>-2</c:v>
                </c:pt>
                <c:pt idx="30">
                  <c:v>-1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-5</c:v>
                </c:pt>
                <c:pt idx="35">
                  <c:v>-2</c:v>
                </c:pt>
                <c:pt idx="36">
                  <c:v>-2</c:v>
                </c:pt>
                <c:pt idx="37">
                  <c:v>-5</c:v>
                </c:pt>
                <c:pt idx="38">
                  <c:v>-3</c:v>
                </c:pt>
                <c:pt idx="39">
                  <c:v>-3</c:v>
                </c:pt>
                <c:pt idx="40">
                  <c:v>0</c:v>
                </c:pt>
                <c:pt idx="41">
                  <c:v>0</c:v>
                </c:pt>
                <c:pt idx="42">
                  <c:v>-3</c:v>
                </c:pt>
                <c:pt idx="43">
                  <c:v>-1</c:v>
                </c:pt>
                <c:pt idx="44">
                  <c:v>-2</c:v>
                </c:pt>
                <c:pt idx="45">
                  <c:v>-2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-2</c:v>
                </c:pt>
                <c:pt idx="61">
                  <c:v>0</c:v>
                </c:pt>
                <c:pt idx="62">
                  <c:v>-5</c:v>
                </c:pt>
                <c:pt idx="63">
                  <c:v>-1</c:v>
                </c:pt>
                <c:pt idx="64">
                  <c:v>0</c:v>
                </c:pt>
                <c:pt idx="65">
                  <c:v>0</c:v>
                </c:pt>
                <c:pt idx="66">
                  <c:v>-2</c:v>
                </c:pt>
                <c:pt idx="67">
                  <c:v>0</c:v>
                </c:pt>
                <c:pt idx="68">
                  <c:v>-4</c:v>
                </c:pt>
                <c:pt idx="69">
                  <c:v>0</c:v>
                </c:pt>
                <c:pt idx="70">
                  <c:v>-9</c:v>
                </c:pt>
                <c:pt idx="71">
                  <c:v>-7</c:v>
                </c:pt>
                <c:pt idx="72">
                  <c:v>-6</c:v>
                </c:pt>
                <c:pt idx="73">
                  <c:v>-2</c:v>
                </c:pt>
                <c:pt idx="74">
                  <c:v>-1</c:v>
                </c:pt>
                <c:pt idx="75">
                  <c:v>-2</c:v>
                </c:pt>
                <c:pt idx="76">
                  <c:v>-3</c:v>
                </c:pt>
                <c:pt idx="77">
                  <c:v>-1</c:v>
                </c:pt>
                <c:pt idx="78">
                  <c:v>-2</c:v>
                </c:pt>
                <c:pt idx="79">
                  <c:v>-1</c:v>
                </c:pt>
                <c:pt idx="80">
                  <c:v>-3</c:v>
                </c:pt>
                <c:pt idx="8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6-4535-A766-8DCC143FE895}"/>
            </c:ext>
          </c:extLst>
        </c:ser>
        <c:ser>
          <c:idx val="4"/>
          <c:order val="4"/>
          <c:tx>
            <c:strRef>
              <c:f>'II. Upgrades &amp; Downgrades'!$A$33</c:f>
              <c:strCache>
                <c:ptCount val="1"/>
                <c:pt idx="0">
                  <c:v>Standard &amp; Poor's (upgrade)</c:v>
                </c:pt>
              </c:strCache>
            </c:strRef>
          </c:tx>
          <c:spPr>
            <a:solidFill>
              <a:srgbClr val="B2B2B2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Downgrades'!$B$33:$CG$33</c:f>
              <c:numCache>
                <c:formatCode>General</c:formatCode>
                <c:ptCount val="84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9</c:v>
                </c:pt>
                <c:pt idx="15">
                  <c:v>3</c:v>
                </c:pt>
                <c:pt idx="16">
                  <c:v>7</c:v>
                </c:pt>
                <c:pt idx="17">
                  <c:v>8</c:v>
                </c:pt>
                <c:pt idx="18">
                  <c:v>1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0</c:v>
                </c:pt>
                <c:pt idx="24">
                  <c:v>7</c:v>
                </c:pt>
                <c:pt idx="25">
                  <c:v>16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0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9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7</c:v>
                </c:pt>
                <c:pt idx="46">
                  <c:v>0</c:v>
                </c:pt>
                <c:pt idx="47">
                  <c:v>2</c:v>
                </c:pt>
                <c:pt idx="48">
                  <c:v>13</c:v>
                </c:pt>
                <c:pt idx="49">
                  <c:v>10</c:v>
                </c:pt>
                <c:pt idx="50">
                  <c:v>6</c:v>
                </c:pt>
                <c:pt idx="51">
                  <c:v>8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18</c:v>
                </c:pt>
                <c:pt idx="58">
                  <c:v>0</c:v>
                </c:pt>
                <c:pt idx="59">
                  <c:v>2</c:v>
                </c:pt>
                <c:pt idx="60">
                  <c:v>6</c:v>
                </c:pt>
                <c:pt idx="61">
                  <c:v>6</c:v>
                </c:pt>
                <c:pt idx="62">
                  <c:v>19</c:v>
                </c:pt>
                <c:pt idx="63">
                  <c:v>0</c:v>
                </c:pt>
                <c:pt idx="64">
                  <c:v>7</c:v>
                </c:pt>
                <c:pt idx="65">
                  <c:v>3</c:v>
                </c:pt>
                <c:pt idx="66">
                  <c:v>0</c:v>
                </c:pt>
                <c:pt idx="67">
                  <c:v>7</c:v>
                </c:pt>
                <c:pt idx="68">
                  <c:v>5</c:v>
                </c:pt>
                <c:pt idx="69">
                  <c:v>2</c:v>
                </c:pt>
                <c:pt idx="70">
                  <c:v>16</c:v>
                </c:pt>
                <c:pt idx="71">
                  <c:v>3</c:v>
                </c:pt>
                <c:pt idx="72">
                  <c:v>9</c:v>
                </c:pt>
                <c:pt idx="73">
                  <c:v>1</c:v>
                </c:pt>
                <c:pt idx="74">
                  <c:v>4</c:v>
                </c:pt>
                <c:pt idx="75">
                  <c:v>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6-4535-A766-8DCC143FE895}"/>
            </c:ext>
          </c:extLst>
        </c:ser>
        <c:ser>
          <c:idx val="5"/>
          <c:order val="5"/>
          <c:tx>
            <c:strRef>
              <c:f>'II. Upgrades &amp; Downgrades'!$A$34</c:f>
              <c:strCache>
                <c:ptCount val="1"/>
                <c:pt idx="0">
                  <c:v>Standard &amp; Poor's (downgrade)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Downgrades'!$B$34:$CG$34</c:f>
              <c:numCache>
                <c:formatCode>General</c:formatCode>
                <c:ptCount val="84"/>
                <c:pt idx="0">
                  <c:v>-24</c:v>
                </c:pt>
                <c:pt idx="1">
                  <c:v>-7</c:v>
                </c:pt>
                <c:pt idx="2">
                  <c:v>-12</c:v>
                </c:pt>
                <c:pt idx="3">
                  <c:v>-38</c:v>
                </c:pt>
                <c:pt idx="4">
                  <c:v>-24</c:v>
                </c:pt>
                <c:pt idx="5">
                  <c:v>-33</c:v>
                </c:pt>
                <c:pt idx="6">
                  <c:v>-32</c:v>
                </c:pt>
                <c:pt idx="7">
                  <c:v>-22</c:v>
                </c:pt>
                <c:pt idx="8">
                  <c:v>-44</c:v>
                </c:pt>
                <c:pt idx="9">
                  <c:v>-24</c:v>
                </c:pt>
                <c:pt idx="10">
                  <c:v>-18</c:v>
                </c:pt>
                <c:pt idx="11">
                  <c:v>-20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-7</c:v>
                </c:pt>
                <c:pt idx="16">
                  <c:v>-1</c:v>
                </c:pt>
                <c:pt idx="17">
                  <c:v>-9</c:v>
                </c:pt>
                <c:pt idx="18">
                  <c:v>-3</c:v>
                </c:pt>
                <c:pt idx="19">
                  <c:v>-16</c:v>
                </c:pt>
                <c:pt idx="20">
                  <c:v>-2</c:v>
                </c:pt>
                <c:pt idx="21">
                  <c:v>-4</c:v>
                </c:pt>
                <c:pt idx="22">
                  <c:v>-6</c:v>
                </c:pt>
                <c:pt idx="23">
                  <c:v>-8</c:v>
                </c:pt>
                <c:pt idx="24">
                  <c:v>-4</c:v>
                </c:pt>
                <c:pt idx="25">
                  <c:v>-11</c:v>
                </c:pt>
                <c:pt idx="26">
                  <c:v>-1</c:v>
                </c:pt>
                <c:pt idx="27">
                  <c:v>-6</c:v>
                </c:pt>
                <c:pt idx="28">
                  <c:v>-5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-4</c:v>
                </c:pt>
                <c:pt idx="33">
                  <c:v>-3</c:v>
                </c:pt>
                <c:pt idx="34">
                  <c:v>0</c:v>
                </c:pt>
                <c:pt idx="35">
                  <c:v>-1</c:v>
                </c:pt>
                <c:pt idx="36">
                  <c:v>-13</c:v>
                </c:pt>
                <c:pt idx="37">
                  <c:v>-2</c:v>
                </c:pt>
                <c:pt idx="38">
                  <c:v>0</c:v>
                </c:pt>
                <c:pt idx="39">
                  <c:v>-6</c:v>
                </c:pt>
                <c:pt idx="40">
                  <c:v>0</c:v>
                </c:pt>
                <c:pt idx="41">
                  <c:v>-2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-5</c:v>
                </c:pt>
                <c:pt idx="47">
                  <c:v>-8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-3</c:v>
                </c:pt>
                <c:pt idx="52">
                  <c:v>0</c:v>
                </c:pt>
                <c:pt idx="53">
                  <c:v>-1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-5</c:v>
                </c:pt>
                <c:pt idx="59">
                  <c:v>-1</c:v>
                </c:pt>
                <c:pt idx="60">
                  <c:v>-2</c:v>
                </c:pt>
                <c:pt idx="61">
                  <c:v>-1</c:v>
                </c:pt>
                <c:pt idx="62">
                  <c:v>-3</c:v>
                </c:pt>
                <c:pt idx="63">
                  <c:v>-1</c:v>
                </c:pt>
                <c:pt idx="64">
                  <c:v>-4</c:v>
                </c:pt>
                <c:pt idx="65">
                  <c:v>-1</c:v>
                </c:pt>
                <c:pt idx="66">
                  <c:v>-3</c:v>
                </c:pt>
                <c:pt idx="67">
                  <c:v>0</c:v>
                </c:pt>
                <c:pt idx="68">
                  <c:v>-2</c:v>
                </c:pt>
                <c:pt idx="69">
                  <c:v>-4</c:v>
                </c:pt>
                <c:pt idx="70">
                  <c:v>-3</c:v>
                </c:pt>
                <c:pt idx="71">
                  <c:v>-2</c:v>
                </c:pt>
                <c:pt idx="72">
                  <c:v>-8</c:v>
                </c:pt>
                <c:pt idx="73">
                  <c:v>0</c:v>
                </c:pt>
                <c:pt idx="74">
                  <c:v>-4</c:v>
                </c:pt>
                <c:pt idx="75">
                  <c:v>-2</c:v>
                </c:pt>
                <c:pt idx="76">
                  <c:v>0</c:v>
                </c:pt>
                <c:pt idx="77">
                  <c:v>-3</c:v>
                </c:pt>
                <c:pt idx="78">
                  <c:v>-2</c:v>
                </c:pt>
                <c:pt idx="79">
                  <c:v>-16</c:v>
                </c:pt>
                <c:pt idx="80">
                  <c:v>-9</c:v>
                </c:pt>
                <c:pt idx="81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6-4535-A766-8DCC143F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4662144"/>
        <c:axId val="254663680"/>
      </c:barChart>
      <c:catAx>
        <c:axId val="25466214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36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5466368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2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12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97-457E-9D17-74D389703B6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97-457E-9D17-74D389703B6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97-457E-9D17-74D389703B6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97-457E-9D17-74D389703B6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97-457E-9D17-74D389703B6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97-457E-9D17-74D389703B6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97-457E-9D17-74D389703B6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97-457E-9D17-74D389703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Credit_2019Q2!$M$8:$M$13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97-457E-9D17-74D389703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{27E02BF6-2AA1-43A7-B053-689C66D19A2C}</c15:txfldGUID>
                      <c15:f>Credit_2019Q2!$J$8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D8-4EE5-AB09-E8E7C4BD4A27}"/>
                </c:ext>
              </c:extLst>
            </c:dLbl>
            <c:dLbl>
              <c:idx val="1"/>
              <c:tx>
                <c:strRef>
                  <c:f>Credit_2019Q2!$M$8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{0C231101-B781-48D7-9DDB-F7A1C73075CD}</c15:txfldGUID>
                      <c15:f>Credit_2019Q2!$M$8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D8-4EE5-AB09-E8E7C4BD4A27}"/>
                </c:ext>
              </c:extLst>
            </c:dLbl>
            <c:dLbl>
              <c:idx val="2"/>
              <c:tx>
                <c:strRef>
                  <c:f>Credit_2019Q2!$P$8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{63551C8D-9386-4BA9-90A2-D3367BB9E336}</c15:txfldGUID>
                      <c15:f>Credit_2019Q2!$P$8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D8-4EE5-AB09-E8E7C4BD4A27}"/>
                </c:ext>
              </c:extLst>
            </c:dLbl>
            <c:dLbl>
              <c:idx val="3"/>
              <c:tx>
                <c:strRef>
                  <c:f>Credit_2019Q2!$S$8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{CA677E72-795D-40FA-91C0-DF7CF3F3031E}</c15:txfldGUID>
                      <c15:f>Credit_2019Q2!$S$8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D8-4EE5-AB09-E8E7C4BD4A27}"/>
                </c:ext>
              </c:extLst>
            </c:dLbl>
            <c:dLbl>
              <c:idx val="4"/>
              <c:tx>
                <c:strRef>
                  <c:f>Credit_2019Q2!$V$8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{968868B9-8A2B-4488-A5A2-4C492BC9080A}</c15:txfldGUID>
                      <c15:f>Credit_2019Q2!$V$8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(Credit_2019Q2!$Z$8,Credit_2019Q2!$L$8,Credit_2019Q2!$O$8,Credit_2019Q2!$R$8,Credit_2019Q2!$U$8)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8-4EE5-AB09-E8E7C4BD4A27}"/>
            </c:ext>
          </c:extLst>
        </c:ser>
        <c:ser>
          <c:idx val="1"/>
          <c:order val="1"/>
          <c:tx>
            <c:strRef>
              <c:f>Credit_2019Q2!$J$9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{AEC2793D-2A63-40D3-A0B9-5944D1795F7B}</c15:txfldGUID>
                      <c15:f>Credit_2019Q2!$J$9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D8-4EE5-AB09-E8E7C4BD4A27}"/>
                </c:ext>
              </c:extLst>
            </c:dLbl>
            <c:dLbl>
              <c:idx val="1"/>
              <c:tx>
                <c:strRef>
                  <c:f>Credit_2019Q2!$M$9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{C5A311A1-5779-465D-8448-15843EC443DD}</c15:txfldGUID>
                      <c15:f>Credit_2019Q2!$M$9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D8-4EE5-AB09-E8E7C4BD4A27}"/>
                </c:ext>
              </c:extLst>
            </c:dLbl>
            <c:dLbl>
              <c:idx val="2"/>
              <c:tx>
                <c:strRef>
                  <c:f>Credit_2019Q2!$P$9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{BED6CFF7-28E5-429B-9C1D-7CE42270AC63}</c15:txfldGUID>
                      <c15:f>Credit_2019Q2!$P$9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D8-4EE5-AB09-E8E7C4BD4A27}"/>
                </c:ext>
              </c:extLst>
            </c:dLbl>
            <c:dLbl>
              <c:idx val="3"/>
              <c:tx>
                <c:strRef>
                  <c:f>Credit_2019Q2!$S$9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{1C27F34B-6E71-457A-8E60-FC988C6178F5}</c15:txfldGUID>
                      <c15:f>Credit_2019Q2!$S$9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D8-4EE5-AB09-E8E7C4BD4A27}"/>
                </c:ext>
              </c:extLst>
            </c:dLbl>
            <c:dLbl>
              <c:idx val="4"/>
              <c:tx>
                <c:strRef>
                  <c:f>Credit_2019Q2!$V$9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{7170539F-C077-4ED9-A817-FDC39C3A7E8A}</c15:txfldGUID>
                      <c15:f>Credit_2019Q2!$V$9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(Credit_2019Q2!$Z$9,Credit_2019Q2!$L$9,Credit_2019Q2!$O$9,Credit_2019Q2!$R$9,Credit_2019Q2!$U$9)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8-4EE5-AB09-E8E7C4BD4A27}"/>
            </c:ext>
          </c:extLst>
        </c:ser>
        <c:ser>
          <c:idx val="2"/>
          <c:order val="2"/>
          <c:tx>
            <c:strRef>
              <c:f>Credit_2019Q2!$J$10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{FE7B4C4C-F6E4-4097-8611-53B53F2DD36E}</c15:txfldGUID>
                      <c15:f>Credit_2019Q2!$J$10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D8-4EE5-AB09-E8E7C4BD4A27}"/>
                </c:ext>
              </c:extLst>
            </c:dLbl>
            <c:dLbl>
              <c:idx val="1"/>
              <c:tx>
                <c:strRef>
                  <c:f>Credit_2019Q2!$M$10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{151E33CA-D812-4FFC-9790-B8A63AB65AE0}</c15:txfldGUID>
                      <c15:f>Credit_2019Q2!$M$10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D8-4EE5-AB09-E8E7C4BD4A27}"/>
                </c:ext>
              </c:extLst>
            </c:dLbl>
            <c:dLbl>
              <c:idx val="2"/>
              <c:tx>
                <c:strRef>
                  <c:f>Credit_2019Q2!$P$10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{78EB38F3-8DD4-4D0D-82FF-2D5FBFF004E3}</c15:txfldGUID>
                      <c15:f>Credit_2019Q2!$P$10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D8-4EE5-AB09-E8E7C4BD4A27}"/>
                </c:ext>
              </c:extLst>
            </c:dLbl>
            <c:dLbl>
              <c:idx val="3"/>
              <c:tx>
                <c:strRef>
                  <c:f>Credit_2019Q2!$S$10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{2A44E8D4-8726-4D9D-91A1-1ED415A86B16}</c15:txfldGUID>
                      <c15:f>Credit_2019Q2!$S$10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D8-4EE5-AB09-E8E7C4BD4A27}"/>
                </c:ext>
              </c:extLst>
            </c:dLbl>
            <c:dLbl>
              <c:idx val="4"/>
              <c:tx>
                <c:strRef>
                  <c:f>Credit_2019Q2!$V$10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{A6178020-E526-4CDE-BECC-A6D2BC16FE80}</c15:txfldGUID>
                      <c15:f>Credit_2019Q2!$V$10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(Credit_2019Q2!$Z$10,Credit_2019Q2!$L$10,Credit_2019Q2!$O$10,Credit_2019Q2!$R$10,Credit_2019Q2!$U$10)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D8-4EE5-AB09-E8E7C4BD4A27}"/>
            </c:ext>
          </c:extLst>
        </c:ser>
        <c:ser>
          <c:idx val="3"/>
          <c:order val="3"/>
          <c:tx>
            <c:strRef>
              <c:f>Credit_2019Q2!$J$11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{395D78B2-6E3C-4D8A-B879-F0BB9EC742CC}</c15:txfldGUID>
                      <c15:f>Credit_2019Q2!$J$11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D8-4EE5-AB09-E8E7C4BD4A27}"/>
                </c:ext>
              </c:extLst>
            </c:dLbl>
            <c:dLbl>
              <c:idx val="1"/>
              <c:tx>
                <c:strRef>
                  <c:f>Credit_2019Q2!$M$11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{996E15C9-223F-479E-BED0-B205E6418FF7}</c15:txfldGUID>
                      <c15:f>Credit_2019Q2!$M$11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D8-4EE5-AB09-E8E7C4BD4A27}"/>
                </c:ext>
              </c:extLst>
            </c:dLbl>
            <c:dLbl>
              <c:idx val="2"/>
              <c:tx>
                <c:strRef>
                  <c:f>Credit_2019Q2!$P$11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{C143FD79-D2C2-4A47-ADB4-996190220E61}</c15:txfldGUID>
                      <c15:f>Credit_2019Q2!$P$11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D8-4EE5-AB09-E8E7C4BD4A27}"/>
                </c:ext>
              </c:extLst>
            </c:dLbl>
            <c:dLbl>
              <c:idx val="3"/>
              <c:tx>
                <c:strRef>
                  <c:f>Credit_2019Q2!$S$11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{C3FD0AF6-D01B-4DE2-B9B8-6E7F704907C1}</c15:txfldGUID>
                      <c15:f>Credit_2019Q2!$S$11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D8-4EE5-AB09-E8E7C4BD4A27}"/>
                </c:ext>
              </c:extLst>
            </c:dLbl>
            <c:dLbl>
              <c:idx val="4"/>
              <c:tx>
                <c:strRef>
                  <c:f>Credit_2019Q2!$V$11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{09053951-8FAC-4769-B2D5-7A3B1D641DC3}</c15:txfldGUID>
                      <c15:f>Credit_2019Q2!$V$11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(Credit_2019Q2!$Z$11,Credit_2019Q2!$L$11,Credit_2019Q2!$O$11,Credit_2019Q2!$R$11,Credit_2019Q2!$U$11)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D8-4EE5-AB09-E8E7C4BD4A27}"/>
            </c:ext>
          </c:extLst>
        </c:ser>
        <c:ser>
          <c:idx val="4"/>
          <c:order val="4"/>
          <c:tx>
            <c:strRef>
              <c:f>Credit_2019Q2!$J$12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{DB97BB79-49E5-46AF-B904-6ACF52AEB7FB}</c15:txfldGUID>
                      <c15:f>Credit_2019Q2!$J$12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D8-4EE5-AB09-E8E7C4BD4A27}"/>
                </c:ext>
              </c:extLst>
            </c:dLbl>
            <c:dLbl>
              <c:idx val="1"/>
              <c:tx>
                <c:strRef>
                  <c:f>Credit_2019Q2!$M$12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{9340CBB5-A2F3-4696-B666-2856F103035C}</c15:txfldGUID>
                      <c15:f>Credit_2019Q2!$M$12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D8-4EE5-AB09-E8E7C4BD4A27}"/>
                </c:ext>
              </c:extLst>
            </c:dLbl>
            <c:dLbl>
              <c:idx val="2"/>
              <c:tx>
                <c:strRef>
                  <c:f>Credit_2019Q2!$P$12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{7E1B2FBE-2233-4714-8021-F7A299DF2260}</c15:txfldGUID>
                      <c15:f>Credit_2019Q2!$P$12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D8-4EE5-AB09-E8E7C4BD4A27}"/>
                </c:ext>
              </c:extLst>
            </c:dLbl>
            <c:dLbl>
              <c:idx val="3"/>
              <c:tx>
                <c:strRef>
                  <c:f>Credit_2019Q2!$S$12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{8910CB59-49E3-4F2A-B408-3EDAC48E99D1}</c15:txfldGUID>
                      <c15:f>Credit_2019Q2!$S$12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D8-4EE5-AB09-E8E7C4BD4A27}"/>
                </c:ext>
              </c:extLst>
            </c:dLbl>
            <c:dLbl>
              <c:idx val="4"/>
              <c:tx>
                <c:strRef>
                  <c:f>Credit_2019Q2!$V$12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{F494BEEB-F7CF-4987-B759-696E434B4FC2}</c15:txfldGUID>
                      <c15:f>Credit_2019Q2!$V$12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(Credit_2019Q2!$Z$12,Credit_2019Q2!$L$12,Credit_2019Q2!$O$12,Credit_2019Q2!$R$12,Credit_2019Q2!$U$12)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D8-4EE5-AB09-E8E7C4BD4A27}"/>
            </c:ext>
          </c:extLst>
        </c:ser>
        <c:ser>
          <c:idx val="5"/>
          <c:order val="5"/>
          <c:tx>
            <c:strRef>
              <c:f>Credit_2019Q2!$J$13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{FEDEFDE0-0E79-4834-A13B-D7AAA792FA74}</c15:txfldGUID>
                      <c15:f>Credit_2019Q2!$J$13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D8-4EE5-AB09-E8E7C4BD4A27}"/>
                </c:ext>
              </c:extLst>
            </c:dLbl>
            <c:dLbl>
              <c:idx val="1"/>
              <c:tx>
                <c:strRef>
                  <c:f>Credit_2019Q2!$M$13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{DAF242E8-57BA-4EC7-83BD-EA52E980890C}</c15:txfldGUID>
                      <c15:f>Credit_2019Q2!$M$13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D8-4EE5-AB09-E8E7C4BD4A27}"/>
                </c:ext>
              </c:extLst>
            </c:dLbl>
            <c:dLbl>
              <c:idx val="2"/>
              <c:tx>
                <c:strRef>
                  <c:f>Credit_2019Q2!$P$13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{1978D044-9E95-4526-96FD-1779A0CAC6D1}</c15:txfldGUID>
                      <c15:f>Credit_2019Q2!$P$13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D8-4EE5-AB09-E8E7C4BD4A27}"/>
                </c:ext>
              </c:extLst>
            </c:dLbl>
            <c:dLbl>
              <c:idx val="3"/>
              <c:tx>
                <c:strRef>
                  <c:f>Credit_2019Q2!$S$13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{66293E4B-0BAF-4CE0-98F1-B73FBBD87E5D}</c15:txfldGUID>
                      <c15:f>Credit_2019Q2!$S$13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D8-4EE5-AB09-E8E7C4BD4A27}"/>
                </c:ext>
              </c:extLst>
            </c:dLbl>
            <c:dLbl>
              <c:idx val="4"/>
              <c:tx>
                <c:strRef>
                  <c:f>Credit_2019Q2!$V$13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{14AF4F63-1691-41C5-B57C-F126DC7A982F}</c15:txfldGUID>
                      <c15:f>Credit_2019Q2!$V$13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(Credit_2019Q2!$Z$13,Credit_2019Q2!$L$13,Credit_2019Q2!$O$13,Credit_2019Q2!$R$13,Credit_2019Q2!$U$13)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D8-4EE5-AB09-E8E7C4BD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5ED-4134-850E-BE1F635166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5ED-4134-850E-BE1F635166C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5ED-4134-850E-BE1F635166C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5ED-4134-850E-BE1F635166C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5ED-4134-850E-BE1F635166C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5ED-4134-850E-BE1F635166C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ED-4134-850E-BE1F635166C5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5ED-4134-850E-BE1F6351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Credit_2019Q1!$M$8:$M$13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ED-4134-850E-BE1F6351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{E1C5674E-1286-4930-9FB7-4351AC8AB979}</c15:txfldGUID>
                      <c15:f>Credit_2019Q1!$J$8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700-414C-97E4-4370D1D32C30}"/>
                </c:ext>
              </c:extLst>
            </c:dLbl>
            <c:dLbl>
              <c:idx val="1"/>
              <c:tx>
                <c:strRef>
                  <c:f>Credit_2019Q1!$M$8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{07A753FE-B5DF-471A-8C5E-8DF97D2D2E15}</c15:txfldGUID>
                      <c15:f>Credit_2019Q1!$M$8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700-414C-97E4-4370D1D32C30}"/>
                </c:ext>
              </c:extLst>
            </c:dLbl>
            <c:dLbl>
              <c:idx val="2"/>
              <c:tx>
                <c:strRef>
                  <c:f>Credit_2019Q1!$P$8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{F69FE2FA-3546-4E64-896A-F7FFF9803709}</c15:txfldGUID>
                      <c15:f>Credit_2019Q1!$P$8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700-414C-97E4-4370D1D32C30}"/>
                </c:ext>
              </c:extLst>
            </c:dLbl>
            <c:dLbl>
              <c:idx val="3"/>
              <c:tx>
                <c:strRef>
                  <c:f>Credit_2019Q1!$S$8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{C42422F4-A11D-4C54-AAE6-E9CAE07ADA49}</c15:txfldGUID>
                      <c15:f>Credit_2019Q1!$S$8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700-414C-97E4-4370D1D32C30}"/>
                </c:ext>
              </c:extLst>
            </c:dLbl>
            <c:dLbl>
              <c:idx val="4"/>
              <c:tx>
                <c:strRef>
                  <c:f>Credit_2019Q1!$V$8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{B01677D4-97EF-42CB-A3B8-7DC71533D934}</c15:txfldGUID>
                      <c15:f>Credit_2019Q1!$V$8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(Credit_2019Q1!$Z$8,Credit_2019Q1!$L$8,Credit_2019Q1!$O$8,Credit_2019Q1!$R$8,Credit_2019Q1!$U$8)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00-414C-97E4-4370D1D32C30}"/>
            </c:ext>
          </c:extLst>
        </c:ser>
        <c:ser>
          <c:idx val="1"/>
          <c:order val="1"/>
          <c:tx>
            <c:strRef>
              <c:f>Credit_2019Q1!$J$9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{E9C803E7-D967-4C61-AD31-BF7838065B94}</c15:txfldGUID>
                      <c15:f>Credit_2019Q1!$J$9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700-414C-97E4-4370D1D32C30}"/>
                </c:ext>
              </c:extLst>
            </c:dLbl>
            <c:dLbl>
              <c:idx val="1"/>
              <c:tx>
                <c:strRef>
                  <c:f>Credit_2019Q1!$M$9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{DB1609D6-4077-4567-84C9-DD557FAAEAC8}</c15:txfldGUID>
                      <c15:f>Credit_2019Q1!$M$9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700-414C-97E4-4370D1D32C30}"/>
                </c:ext>
              </c:extLst>
            </c:dLbl>
            <c:dLbl>
              <c:idx val="2"/>
              <c:tx>
                <c:strRef>
                  <c:f>Credit_2019Q1!$P$9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{06C9AEF1-49FA-41A1-987F-D6E84B9A833C}</c15:txfldGUID>
                      <c15:f>Credit_2019Q1!$P$9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700-414C-97E4-4370D1D32C30}"/>
                </c:ext>
              </c:extLst>
            </c:dLbl>
            <c:dLbl>
              <c:idx val="3"/>
              <c:tx>
                <c:strRef>
                  <c:f>Credit_2019Q1!$S$9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{9A8EA75B-DEE7-47F7-B91F-6EABBE935EC2}</c15:txfldGUID>
                      <c15:f>Credit_2019Q1!$S$9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700-414C-97E4-4370D1D32C30}"/>
                </c:ext>
              </c:extLst>
            </c:dLbl>
            <c:dLbl>
              <c:idx val="4"/>
              <c:tx>
                <c:strRef>
                  <c:f>Credit_2019Q1!$V$9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{A9A08E96-5326-4099-85AA-E7CA7AD7041D}</c15:txfldGUID>
                      <c15:f>Credit_2019Q1!$V$9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(Credit_2019Q1!$Z$9,Credit_2019Q1!$L$9,Credit_2019Q1!$O$9,Credit_2019Q1!$R$9,Credit_2019Q1!$U$9)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00-414C-97E4-4370D1D32C30}"/>
            </c:ext>
          </c:extLst>
        </c:ser>
        <c:ser>
          <c:idx val="2"/>
          <c:order val="2"/>
          <c:tx>
            <c:strRef>
              <c:f>Credit_2019Q1!$J$10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{FC4CFD14-57B7-4851-AAA9-75EA19022EB5}</c15:txfldGUID>
                      <c15:f>Credit_2019Q1!$J$10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700-414C-97E4-4370D1D32C30}"/>
                </c:ext>
              </c:extLst>
            </c:dLbl>
            <c:dLbl>
              <c:idx val="1"/>
              <c:tx>
                <c:strRef>
                  <c:f>Credit_2019Q1!$M$10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{5001C09A-59BC-45F6-8EF8-E9FF9B156E4B}</c15:txfldGUID>
                      <c15:f>Credit_2019Q1!$M$10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700-414C-97E4-4370D1D32C30}"/>
                </c:ext>
              </c:extLst>
            </c:dLbl>
            <c:dLbl>
              <c:idx val="2"/>
              <c:tx>
                <c:strRef>
                  <c:f>Credit_2019Q1!$P$10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{4B86C43A-AFA2-46F9-AD6B-C3113A3C8BC6}</c15:txfldGUID>
                      <c15:f>Credit_2019Q1!$P$10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700-414C-97E4-4370D1D32C30}"/>
                </c:ext>
              </c:extLst>
            </c:dLbl>
            <c:dLbl>
              <c:idx val="3"/>
              <c:tx>
                <c:strRef>
                  <c:f>Credit_2019Q1!$S$10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{9E8DC804-BC7B-4B32-9C90-B0FCC5D126B1}</c15:txfldGUID>
                      <c15:f>Credit_2019Q1!$S$10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700-414C-97E4-4370D1D32C30}"/>
                </c:ext>
              </c:extLst>
            </c:dLbl>
            <c:dLbl>
              <c:idx val="4"/>
              <c:tx>
                <c:strRef>
                  <c:f>Credit_2019Q1!$V$10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{083C9935-EBA7-4B0A-A500-5A5F4AAD84AA}</c15:txfldGUID>
                      <c15:f>Credit_2019Q1!$V$10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(Credit_2019Q1!$Z$10,Credit_2019Q1!$L$10,Credit_2019Q1!$O$10,Credit_2019Q1!$R$10,Credit_2019Q1!$U$10)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00-414C-97E4-4370D1D32C30}"/>
            </c:ext>
          </c:extLst>
        </c:ser>
        <c:ser>
          <c:idx val="3"/>
          <c:order val="3"/>
          <c:tx>
            <c:strRef>
              <c:f>Credit_2019Q1!$J$11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{19BA4923-69A6-45B2-905A-F297CBC4C1C4}</c15:txfldGUID>
                      <c15:f>Credit_2019Q1!$J$11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700-414C-97E4-4370D1D32C30}"/>
                </c:ext>
              </c:extLst>
            </c:dLbl>
            <c:dLbl>
              <c:idx val="1"/>
              <c:tx>
                <c:strRef>
                  <c:f>Credit_2019Q1!$M$11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{C7F5E2AC-7B98-4F9F-9A7E-CC8664B0B283}</c15:txfldGUID>
                      <c15:f>Credit_2019Q1!$M$11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700-414C-97E4-4370D1D32C30}"/>
                </c:ext>
              </c:extLst>
            </c:dLbl>
            <c:dLbl>
              <c:idx val="2"/>
              <c:tx>
                <c:strRef>
                  <c:f>Credit_2019Q1!$P$11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{AF62787A-8512-48C8-8FE2-3217ADE74E52}</c15:txfldGUID>
                      <c15:f>Credit_2019Q1!$P$11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700-414C-97E4-4370D1D32C30}"/>
                </c:ext>
              </c:extLst>
            </c:dLbl>
            <c:dLbl>
              <c:idx val="3"/>
              <c:tx>
                <c:strRef>
                  <c:f>Credit_2019Q1!$S$11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{633B70DF-BE7B-4CC0-B016-C769930E5355}</c15:txfldGUID>
                      <c15:f>Credit_2019Q1!$S$11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700-414C-97E4-4370D1D32C30}"/>
                </c:ext>
              </c:extLst>
            </c:dLbl>
            <c:dLbl>
              <c:idx val="4"/>
              <c:tx>
                <c:strRef>
                  <c:f>Credit_2019Q1!$V$11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{CCBC7370-1F4D-4D06-B113-FDCB42EAC8DF}</c15:txfldGUID>
                      <c15:f>Credit_2019Q1!$V$11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(Credit_2019Q1!$Z$11,Credit_2019Q1!$L$11,Credit_2019Q1!$O$11,Credit_2019Q1!$R$11,Credit_2019Q1!$U$11)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700-414C-97E4-4370D1D32C30}"/>
            </c:ext>
          </c:extLst>
        </c:ser>
        <c:ser>
          <c:idx val="4"/>
          <c:order val="4"/>
          <c:tx>
            <c:strRef>
              <c:f>Credit_2019Q1!$J$12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{08C602A0-EA35-40D1-B496-DE96030F2B79}</c15:txfldGUID>
                      <c15:f>Credit_2019Q1!$J$12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700-414C-97E4-4370D1D32C30}"/>
                </c:ext>
              </c:extLst>
            </c:dLbl>
            <c:dLbl>
              <c:idx val="1"/>
              <c:tx>
                <c:strRef>
                  <c:f>Credit_2019Q1!$M$12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{D911B9E8-070D-4419-97D6-171BEB17C3B6}</c15:txfldGUID>
                      <c15:f>Credit_2019Q1!$M$12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700-414C-97E4-4370D1D32C30}"/>
                </c:ext>
              </c:extLst>
            </c:dLbl>
            <c:dLbl>
              <c:idx val="2"/>
              <c:tx>
                <c:strRef>
                  <c:f>Credit_2019Q1!$P$12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{69C9D52B-93AD-4AC8-AE0F-CB1B6792D2BC}</c15:txfldGUID>
                      <c15:f>Credit_2019Q1!$P$12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700-414C-97E4-4370D1D32C30}"/>
                </c:ext>
              </c:extLst>
            </c:dLbl>
            <c:dLbl>
              <c:idx val="3"/>
              <c:tx>
                <c:strRef>
                  <c:f>Credit_2019Q1!$S$12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{4B97A10B-C228-4FCF-ADCE-B9D29907A19E}</c15:txfldGUID>
                      <c15:f>Credit_2019Q1!$S$12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700-414C-97E4-4370D1D32C30}"/>
                </c:ext>
              </c:extLst>
            </c:dLbl>
            <c:dLbl>
              <c:idx val="4"/>
              <c:tx>
                <c:strRef>
                  <c:f>Credit_2019Q1!$V$12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{5F100F77-43D3-40AF-919F-04BC82852C48}</c15:txfldGUID>
                      <c15:f>Credit_2019Q1!$V$12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(Credit_2019Q1!$Z$12,Credit_2019Q1!$L$12,Credit_2019Q1!$O$12,Credit_2019Q1!$R$12,Credit_2019Q1!$U$12)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700-414C-97E4-4370D1D32C30}"/>
            </c:ext>
          </c:extLst>
        </c:ser>
        <c:ser>
          <c:idx val="5"/>
          <c:order val="5"/>
          <c:tx>
            <c:strRef>
              <c:f>Credit_2019Q1!$J$13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{C74C8DDB-7F90-43AC-B407-F3CC666F2B9D}</c15:txfldGUID>
                      <c15:f>Credit_2019Q1!$J$13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700-414C-97E4-4370D1D32C30}"/>
                </c:ext>
              </c:extLst>
            </c:dLbl>
            <c:dLbl>
              <c:idx val="1"/>
              <c:tx>
                <c:strRef>
                  <c:f>Credit_2019Q1!$M$13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{3640CF55-B42D-4403-A4DA-F8CF30C991C4}</c15:txfldGUID>
                      <c15:f>Credit_2019Q1!$M$13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700-414C-97E4-4370D1D32C30}"/>
                </c:ext>
              </c:extLst>
            </c:dLbl>
            <c:dLbl>
              <c:idx val="2"/>
              <c:tx>
                <c:strRef>
                  <c:f>Credit_2019Q1!$P$13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{1D73CDD0-35DF-4911-B3CA-FCD47557B2A0}</c15:txfldGUID>
                      <c15:f>Credit_2019Q1!$P$13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700-414C-97E4-4370D1D32C30}"/>
                </c:ext>
              </c:extLst>
            </c:dLbl>
            <c:dLbl>
              <c:idx val="3"/>
              <c:tx>
                <c:strRef>
                  <c:f>Credit_2019Q1!$S$13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{172930EE-6E6A-4759-9953-726C6480B14F}</c15:txfldGUID>
                      <c15:f>Credit_2019Q1!$S$13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700-414C-97E4-4370D1D32C30}"/>
                </c:ext>
              </c:extLst>
            </c:dLbl>
            <c:dLbl>
              <c:idx val="4"/>
              <c:tx>
                <c:strRef>
                  <c:f>Credit_2019Q1!$V$13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{C501924D-012B-4998-A33E-FB96433D1FFC}</c15:txfldGUID>
                      <c15:f>Credit_2019Q1!$V$13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(Credit_2019Q1!$Z$13,Credit_2019Q1!$L$13,Credit_2019Q1!$O$13,Credit_2019Q1!$R$13,Credit_2019Q1!$U$13)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700-414C-97E4-4370D1D3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DE0-4EB4-9A78-1A272250842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DE0-4EB4-9A78-1A272250842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DE0-4EB4-9A78-1A272250842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DE0-4EB4-9A78-1A272250842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DE0-4EB4-9A78-1A272250842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DE0-4EB4-9A78-1A272250842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DE0-4EB4-9A78-1A272250842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DE0-4EB4-9A78-1A2722508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Credit_2018Q4!$M$8:$M$13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0.38297872340425532</c:v>
                </c:pt>
                <c:pt idx="3">
                  <c:v>0.1702127659574468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E0-4EB4-9A78-1A272250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{3B910D84-6BA7-4E2F-B9A2-9AAD5D138E02}</c15:txfldGUID>
                      <c15:f>Credit_2018Q4!$J$8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3C-4BA4-903B-FCD5C821590D}"/>
                </c:ext>
              </c:extLst>
            </c:dLbl>
            <c:dLbl>
              <c:idx val="1"/>
              <c:tx>
                <c:strRef>
                  <c:f>Credit_2018Q4!$M$8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{987997D7-CCAE-4546-BE2E-1F7875DA32AC}</c15:txfldGUID>
                      <c15:f>Credit_2018Q4!$M$8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3C-4BA4-903B-FCD5C821590D}"/>
                </c:ext>
              </c:extLst>
            </c:dLbl>
            <c:dLbl>
              <c:idx val="2"/>
              <c:tx>
                <c:strRef>
                  <c:f>Credit_2018Q4!$P$8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{33755801-E3BB-4B95-A011-20DA6DFEE3C7}</c15:txfldGUID>
                      <c15:f>Credit_2018Q4!$P$8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3C-4BA4-903B-FCD5C821590D}"/>
                </c:ext>
              </c:extLst>
            </c:dLbl>
            <c:dLbl>
              <c:idx val="3"/>
              <c:tx>
                <c:strRef>
                  <c:f>Credit_2018Q4!$S$8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{0A19D301-800C-4839-B895-491F15F14F18}</c15:txfldGUID>
                      <c15:f>Credit_2018Q4!$S$8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3C-4BA4-903B-FCD5C821590D}"/>
                </c:ext>
              </c:extLst>
            </c:dLbl>
            <c:dLbl>
              <c:idx val="4"/>
              <c:tx>
                <c:strRef>
                  <c:f>Credit_2018Q4!$V$8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{B67ACB6E-310A-4A44-8F73-5DEB487476B7}</c15:txfldGUID>
                      <c15:f>Credit_2018Q4!$V$8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(Credit_2018Q4!$Z$8,Credit_2018Q4!$L$8,Credit_2018Q4!$O$8,Credit_2018Q4!$R$8,Credit_2018Q4!$U$8)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3C-4BA4-903B-FCD5C821590D}"/>
            </c:ext>
          </c:extLst>
        </c:ser>
        <c:ser>
          <c:idx val="1"/>
          <c:order val="1"/>
          <c:tx>
            <c:strRef>
              <c:f>Credit_2018Q4!$J$9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{409ADA8C-52C1-4E74-B422-DA7B476D62A3}</c15:txfldGUID>
                      <c15:f>Credit_2018Q4!$J$9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3C-4BA4-903B-FCD5C821590D}"/>
                </c:ext>
              </c:extLst>
            </c:dLbl>
            <c:dLbl>
              <c:idx val="1"/>
              <c:tx>
                <c:strRef>
                  <c:f>Credit_2018Q4!$M$9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{E597A5F5-A80B-4FD3-9A21-726929B5852A}</c15:txfldGUID>
                      <c15:f>Credit_2018Q4!$M$9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3C-4BA4-903B-FCD5C821590D}"/>
                </c:ext>
              </c:extLst>
            </c:dLbl>
            <c:dLbl>
              <c:idx val="2"/>
              <c:tx>
                <c:strRef>
                  <c:f>Credit_2018Q4!$P$9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{1818E795-3DE2-4CB1-9C51-455340A73269}</c15:txfldGUID>
                      <c15:f>Credit_2018Q4!$P$9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3C-4BA4-903B-FCD5C821590D}"/>
                </c:ext>
              </c:extLst>
            </c:dLbl>
            <c:dLbl>
              <c:idx val="3"/>
              <c:tx>
                <c:strRef>
                  <c:f>Credit_2018Q4!$S$9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{D95E05C9-2BB4-4D66-828C-47A0D2C33BF8}</c15:txfldGUID>
                      <c15:f>Credit_2018Q4!$S$9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3C-4BA4-903B-FCD5C821590D}"/>
                </c:ext>
              </c:extLst>
            </c:dLbl>
            <c:dLbl>
              <c:idx val="4"/>
              <c:tx>
                <c:strRef>
                  <c:f>Credit_2018Q4!$V$9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{3A2442F5-D7CE-4137-BB22-40C9524F5884}</c15:txfldGUID>
                      <c15:f>Credit_2018Q4!$V$9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(Credit_2018Q4!$Z$9,Credit_2018Q4!$L$9,Credit_2018Q4!$O$9,Credit_2018Q4!$R$9,Credit_2018Q4!$U$9)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3C-4BA4-903B-FCD5C821590D}"/>
            </c:ext>
          </c:extLst>
        </c:ser>
        <c:ser>
          <c:idx val="2"/>
          <c:order val="2"/>
          <c:tx>
            <c:strRef>
              <c:f>Credit_2018Q4!$J$10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{5BD8C5C9-4FED-4C8E-A3FE-6D515050E838}</c15:txfldGUID>
                      <c15:f>Credit_2018Q4!$J$10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3C-4BA4-903B-FCD5C821590D}"/>
                </c:ext>
              </c:extLst>
            </c:dLbl>
            <c:dLbl>
              <c:idx val="1"/>
              <c:tx>
                <c:strRef>
                  <c:f>Credit_2018Q4!$M$10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{B7F1FFBA-DCB5-4AF5-A40E-E32D92CA28EF}</c15:txfldGUID>
                      <c15:f>Credit_2018Q4!$M$10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3C-4BA4-903B-FCD5C821590D}"/>
                </c:ext>
              </c:extLst>
            </c:dLbl>
            <c:dLbl>
              <c:idx val="2"/>
              <c:tx>
                <c:strRef>
                  <c:f>Credit_2018Q4!$P$10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{3C36D97A-24EF-43DF-B153-12AE447DB308}</c15:txfldGUID>
                      <c15:f>Credit_2018Q4!$P$10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3C-4BA4-903B-FCD5C821590D}"/>
                </c:ext>
              </c:extLst>
            </c:dLbl>
            <c:dLbl>
              <c:idx val="3"/>
              <c:tx>
                <c:strRef>
                  <c:f>Credit_2018Q4!$S$10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{7169BB0F-6C88-4321-9ABB-723743323530}</c15:txfldGUID>
                      <c15:f>Credit_2018Q4!$S$10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3C-4BA4-903B-FCD5C821590D}"/>
                </c:ext>
              </c:extLst>
            </c:dLbl>
            <c:dLbl>
              <c:idx val="4"/>
              <c:tx>
                <c:strRef>
                  <c:f>Credit_2018Q4!$V$10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{BC12DA4A-F564-4C97-BE4B-D4C75633DBC1}</c15:txfldGUID>
                      <c15:f>Credit_2018Q4!$V$10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(Credit_2018Q4!$Z$10,Credit_2018Q4!$L$10,Credit_2018Q4!$O$10,Credit_2018Q4!$R$10,Credit_2018Q4!$U$10)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3C-4BA4-903B-FCD5C821590D}"/>
            </c:ext>
          </c:extLst>
        </c:ser>
        <c:ser>
          <c:idx val="3"/>
          <c:order val="3"/>
          <c:tx>
            <c:strRef>
              <c:f>Credit_2018Q4!$J$11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{71BB2E12-7925-4696-8F26-54108099E24E}</c15:txfldGUID>
                      <c15:f>Credit_2018Q4!$J$11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3C-4BA4-903B-FCD5C821590D}"/>
                </c:ext>
              </c:extLst>
            </c:dLbl>
            <c:dLbl>
              <c:idx val="1"/>
              <c:tx>
                <c:strRef>
                  <c:f>Credit_2018Q4!$M$11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{C1D90CBD-5A37-444D-AC55-21CCCBB02D9A}</c15:txfldGUID>
                      <c15:f>Credit_2018Q4!$M$11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3C-4BA4-903B-FCD5C821590D}"/>
                </c:ext>
              </c:extLst>
            </c:dLbl>
            <c:dLbl>
              <c:idx val="2"/>
              <c:tx>
                <c:strRef>
                  <c:f>Credit_2018Q4!$P$11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{1D8C6B9E-9854-4ECE-AADF-4DEB9BC98E7F}</c15:txfldGUID>
                      <c15:f>Credit_2018Q4!$P$11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3C-4BA4-903B-FCD5C821590D}"/>
                </c:ext>
              </c:extLst>
            </c:dLbl>
            <c:dLbl>
              <c:idx val="3"/>
              <c:tx>
                <c:strRef>
                  <c:f>Credit_2018Q4!$S$11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{25F40D59-D676-4874-A69A-7B13E0055836}</c15:txfldGUID>
                      <c15:f>Credit_2018Q4!$S$11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3C-4BA4-903B-FCD5C821590D}"/>
                </c:ext>
              </c:extLst>
            </c:dLbl>
            <c:dLbl>
              <c:idx val="4"/>
              <c:tx>
                <c:strRef>
                  <c:f>Credit_2018Q4!$V$11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{3EFCD7AF-FA73-477B-AD9A-753373A65FAA}</c15:txfldGUID>
                      <c15:f>Credit_2018Q4!$V$11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(Credit_2018Q4!$Z$11,Credit_2018Q4!$L$11,Credit_2018Q4!$O$11,Credit_2018Q4!$R$11,Credit_2018Q4!$U$11)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3C-4BA4-903B-FCD5C821590D}"/>
            </c:ext>
          </c:extLst>
        </c:ser>
        <c:ser>
          <c:idx val="4"/>
          <c:order val="4"/>
          <c:tx>
            <c:strRef>
              <c:f>Credit_2018Q4!$J$12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{1335B47C-3174-4650-A48C-A6B1BCF07908}</c15:txfldGUID>
                      <c15:f>Credit_2018Q4!$J$12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3C-4BA4-903B-FCD5C821590D}"/>
                </c:ext>
              </c:extLst>
            </c:dLbl>
            <c:dLbl>
              <c:idx val="1"/>
              <c:tx>
                <c:strRef>
                  <c:f>Credit_2018Q4!$M$12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{02CEBB4E-1133-4ACB-8CFE-81C4566DFD4A}</c15:txfldGUID>
                      <c15:f>Credit_2018Q4!$M$12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3C-4BA4-903B-FCD5C821590D}"/>
                </c:ext>
              </c:extLst>
            </c:dLbl>
            <c:dLbl>
              <c:idx val="2"/>
              <c:tx>
                <c:strRef>
                  <c:f>Credit_2018Q4!$P$12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{D4C68FD4-F36E-4952-8D7C-C6A52D06ADCF}</c15:txfldGUID>
                      <c15:f>Credit_2018Q4!$P$12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3C-4BA4-903B-FCD5C821590D}"/>
                </c:ext>
              </c:extLst>
            </c:dLbl>
            <c:dLbl>
              <c:idx val="3"/>
              <c:tx>
                <c:strRef>
                  <c:f>Credit_2018Q4!$S$12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{539D6472-F879-41A7-8EE1-15C1373924D1}</c15:txfldGUID>
                      <c15:f>Credit_2018Q4!$S$12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3C-4BA4-903B-FCD5C821590D}"/>
                </c:ext>
              </c:extLst>
            </c:dLbl>
            <c:dLbl>
              <c:idx val="4"/>
              <c:tx>
                <c:strRef>
                  <c:f>Credit_2018Q4!$V$12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{BFFF01B9-FBDC-45C4-9E09-D8D932025044}</c15:txfldGUID>
                      <c15:f>Credit_2018Q4!$V$12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(Credit_2018Q4!$Z$12,Credit_2018Q4!$L$12,Credit_2018Q4!$O$12,Credit_2018Q4!$R$12,Credit_2018Q4!$U$12)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3C-4BA4-903B-FCD5C821590D}"/>
            </c:ext>
          </c:extLst>
        </c:ser>
        <c:ser>
          <c:idx val="5"/>
          <c:order val="5"/>
          <c:tx>
            <c:strRef>
              <c:f>Credit_2018Q4!$J$13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{3B333E4C-5748-4A1C-A19A-C3979A7FC802}</c15:txfldGUID>
                      <c15:f>Credit_2018Q4!$J$13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3C-4BA4-903B-FCD5C821590D}"/>
                </c:ext>
              </c:extLst>
            </c:dLbl>
            <c:dLbl>
              <c:idx val="1"/>
              <c:tx>
                <c:strRef>
                  <c:f>Credit_2018Q4!$M$13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{92AF4D15-8067-4B85-9196-B5FB6ED5653A}</c15:txfldGUID>
                      <c15:f>Credit_2018Q4!$M$13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3C-4BA4-903B-FCD5C821590D}"/>
                </c:ext>
              </c:extLst>
            </c:dLbl>
            <c:dLbl>
              <c:idx val="2"/>
              <c:tx>
                <c:strRef>
                  <c:f>Credit_2018Q4!$P$13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{2C6FED30-6602-448C-B8BF-A331B2C8DEA8}</c15:txfldGUID>
                      <c15:f>Credit_2018Q4!$P$13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3C-4BA4-903B-FCD5C821590D}"/>
                </c:ext>
              </c:extLst>
            </c:dLbl>
            <c:dLbl>
              <c:idx val="3"/>
              <c:tx>
                <c:strRef>
                  <c:f>Credit_2018Q4!$S$13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{E00DE764-62DA-4FDA-A7EF-8D41E0A43C1A}</c15:txfldGUID>
                      <c15:f>Credit_2018Q4!$S$13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3C-4BA4-903B-FCD5C821590D}"/>
                </c:ext>
              </c:extLst>
            </c:dLbl>
            <c:dLbl>
              <c:idx val="4"/>
              <c:tx>
                <c:strRef>
                  <c:f>Credit_2018Q4!$V$13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{98B9959F-61C8-4271-B9C4-8E7E2DB6C0CF}</c15:txfldGUID>
                      <c15:f>Credit_2018Q4!$V$13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(Credit_2018Q4!$Z$13,Credit_2018Q4!$L$13,Credit_2018Q4!$O$13,Credit_2018Q4!$R$13,Credit_2018Q4!$U$13)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3C-4BA4-903B-FCD5C821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03E-4E0F-9B83-5D7DDEFD2B4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03E-4E0F-9B83-5D7DDEFD2B4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03E-4E0F-9B83-5D7DDEFD2B4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03E-4E0F-9B83-5D7DDEFD2B4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03E-4E0F-9B83-5D7DDEFD2B4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03E-4E0F-9B83-5D7DDEFD2B4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3E-4E0F-9B83-5D7DDEFD2B4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03E-4E0F-9B83-5D7DDEFD2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Credit_2018Q3!$M$8:$M$13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0.36170212765957449</c:v>
                </c:pt>
                <c:pt idx="3">
                  <c:v>0.19148936170212766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3E-4E0F-9B83-5D7DDEFD2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{F38FEE26-C74B-48F4-A0DF-A55D6AAB2D74}</c15:txfldGUID>
                      <c15:f>Credit_2018Q3!$J$8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DB5-4EB1-8897-1F98F25C70ED}"/>
                </c:ext>
              </c:extLst>
            </c:dLbl>
            <c:dLbl>
              <c:idx val="1"/>
              <c:tx>
                <c:strRef>
                  <c:f>Credit_2018Q3!$M$8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{0E001F37-5926-4EE8-A57C-60818328B0DF}</c15:txfldGUID>
                      <c15:f>Credit_2018Q3!$M$8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DB5-4EB1-8897-1F98F25C70ED}"/>
                </c:ext>
              </c:extLst>
            </c:dLbl>
            <c:dLbl>
              <c:idx val="2"/>
              <c:tx>
                <c:strRef>
                  <c:f>Credit_2018Q3!$P$8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{1A33F737-0911-4EE2-8A8E-9DD61751B4C1}</c15:txfldGUID>
                      <c15:f>Credit_2018Q3!$P$8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DB5-4EB1-8897-1F98F25C70ED}"/>
                </c:ext>
              </c:extLst>
            </c:dLbl>
            <c:dLbl>
              <c:idx val="3"/>
              <c:tx>
                <c:strRef>
                  <c:f>Credit_2018Q3!$S$8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{3E0014FE-F6BA-44C2-9043-25BE867FBB5D}</c15:txfldGUID>
                      <c15:f>Credit_2018Q3!$S$8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DB5-4EB1-8897-1F98F25C70ED}"/>
                </c:ext>
              </c:extLst>
            </c:dLbl>
            <c:dLbl>
              <c:idx val="4"/>
              <c:tx>
                <c:strRef>
                  <c:f>Credit_2018Q3!$V$8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{2508858C-8231-4867-919D-99FA1447CF12}</c15:txfldGUID>
                      <c15:f>Credit_2018Q3!$V$8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(Credit_2018Q3!$Z$8,Credit_2018Q3!$L$8,Credit_2018Q3!$O$8,Credit_2018Q3!$R$8,Credit_2018Q3!$U$8)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B5-4EB1-8897-1F98F25C70ED}"/>
            </c:ext>
          </c:extLst>
        </c:ser>
        <c:ser>
          <c:idx val="1"/>
          <c:order val="1"/>
          <c:tx>
            <c:strRef>
              <c:f>Credit_2018Q3!$J$9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{C461102C-EF2D-470A-A9F7-EEB8BDD1DBE6}</c15:txfldGUID>
                      <c15:f>Credit_2018Q3!$J$9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DB5-4EB1-8897-1F98F25C70ED}"/>
                </c:ext>
              </c:extLst>
            </c:dLbl>
            <c:dLbl>
              <c:idx val="1"/>
              <c:tx>
                <c:strRef>
                  <c:f>Credit_2018Q3!$M$9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{4501C28D-EA2B-4BF4-A9D6-25EBC2731586}</c15:txfldGUID>
                      <c15:f>Credit_2018Q3!$M$9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DB5-4EB1-8897-1F98F25C70ED}"/>
                </c:ext>
              </c:extLst>
            </c:dLbl>
            <c:dLbl>
              <c:idx val="2"/>
              <c:tx>
                <c:strRef>
                  <c:f>Credit_2018Q3!$P$9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{B6379A31-11FB-46E8-A2BD-9040763A202A}</c15:txfldGUID>
                      <c15:f>Credit_2018Q3!$P$9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DB5-4EB1-8897-1F98F25C70ED}"/>
                </c:ext>
              </c:extLst>
            </c:dLbl>
            <c:dLbl>
              <c:idx val="3"/>
              <c:tx>
                <c:strRef>
                  <c:f>Credit_2018Q3!$S$9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{14F9DC15-7149-45E7-8C11-B202409125DA}</c15:txfldGUID>
                      <c15:f>Credit_2018Q3!$S$9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DB5-4EB1-8897-1F98F25C70ED}"/>
                </c:ext>
              </c:extLst>
            </c:dLbl>
            <c:dLbl>
              <c:idx val="4"/>
              <c:tx>
                <c:strRef>
                  <c:f>Credit_2018Q3!$V$9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{0D4DF419-7A0B-4CEE-A33B-1EEE1DFD86C5}</c15:txfldGUID>
                      <c15:f>Credit_2018Q3!$V$9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(Credit_2018Q3!$Z$9,Credit_2018Q3!$L$9,Credit_2018Q3!$O$9,Credit_2018Q3!$R$9,Credit_2018Q3!$U$9)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B5-4EB1-8897-1F98F25C70ED}"/>
            </c:ext>
          </c:extLst>
        </c:ser>
        <c:ser>
          <c:idx val="2"/>
          <c:order val="2"/>
          <c:tx>
            <c:strRef>
              <c:f>Credit_2018Q3!$J$10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{F10C69BC-15B2-454F-8F62-B2CE410F8564}</c15:txfldGUID>
                      <c15:f>Credit_2018Q3!$J$10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DB5-4EB1-8897-1F98F25C70ED}"/>
                </c:ext>
              </c:extLst>
            </c:dLbl>
            <c:dLbl>
              <c:idx val="1"/>
              <c:tx>
                <c:strRef>
                  <c:f>Credit_2018Q3!$M$10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{914EF02B-B3B6-44A7-970F-9F8580EEDA14}</c15:txfldGUID>
                      <c15:f>Credit_2018Q3!$M$10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DB5-4EB1-8897-1F98F25C70ED}"/>
                </c:ext>
              </c:extLst>
            </c:dLbl>
            <c:dLbl>
              <c:idx val="2"/>
              <c:tx>
                <c:strRef>
                  <c:f>Credit_2018Q3!$P$10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{7B8D3FCC-B926-465F-8EF4-82B71598A6BF}</c15:txfldGUID>
                      <c15:f>Credit_2018Q3!$P$10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DB5-4EB1-8897-1F98F25C70ED}"/>
                </c:ext>
              </c:extLst>
            </c:dLbl>
            <c:dLbl>
              <c:idx val="3"/>
              <c:tx>
                <c:strRef>
                  <c:f>Credit_2018Q3!$S$10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{05896DD2-643F-4C90-9DE4-69BDB8D8191A}</c15:txfldGUID>
                      <c15:f>Credit_2018Q3!$S$10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DB5-4EB1-8897-1F98F25C70ED}"/>
                </c:ext>
              </c:extLst>
            </c:dLbl>
            <c:dLbl>
              <c:idx val="4"/>
              <c:tx>
                <c:strRef>
                  <c:f>Credit_2018Q3!$V$10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{38835C51-A9D5-4BB5-986E-BD2BD32E565A}</c15:txfldGUID>
                      <c15:f>Credit_2018Q3!$V$10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(Credit_2018Q3!$Z$10,Credit_2018Q3!$L$10,Credit_2018Q3!$O$10,Credit_2018Q3!$R$10,Credit_2018Q3!$U$10)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B5-4EB1-8897-1F98F25C70ED}"/>
            </c:ext>
          </c:extLst>
        </c:ser>
        <c:ser>
          <c:idx val="3"/>
          <c:order val="3"/>
          <c:tx>
            <c:strRef>
              <c:f>Credit_2018Q3!$J$11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{0A5BE529-05AE-4E0C-A4A2-ABA4B209A303}</c15:txfldGUID>
                      <c15:f>Credit_2018Q3!$J$11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DB5-4EB1-8897-1F98F25C70ED}"/>
                </c:ext>
              </c:extLst>
            </c:dLbl>
            <c:dLbl>
              <c:idx val="1"/>
              <c:tx>
                <c:strRef>
                  <c:f>Credit_2018Q3!$M$11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{C6454B0B-2176-4F26-87FB-7625639F6971}</c15:txfldGUID>
                      <c15:f>Credit_2018Q3!$M$11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DB5-4EB1-8897-1F98F25C70ED}"/>
                </c:ext>
              </c:extLst>
            </c:dLbl>
            <c:dLbl>
              <c:idx val="2"/>
              <c:tx>
                <c:strRef>
                  <c:f>Credit_2018Q3!$P$11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{789E2A4E-0729-4019-9600-0CE4ADAD3910}</c15:txfldGUID>
                      <c15:f>Credit_2018Q3!$P$11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DB5-4EB1-8897-1F98F25C70ED}"/>
                </c:ext>
              </c:extLst>
            </c:dLbl>
            <c:dLbl>
              <c:idx val="3"/>
              <c:tx>
                <c:strRef>
                  <c:f>Credit_2018Q3!$S$11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{2946310D-21D7-49A5-AEF3-173A90B5D334}</c15:txfldGUID>
                      <c15:f>Credit_2018Q3!$S$11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DB5-4EB1-8897-1F98F25C70ED}"/>
                </c:ext>
              </c:extLst>
            </c:dLbl>
            <c:dLbl>
              <c:idx val="4"/>
              <c:tx>
                <c:strRef>
                  <c:f>Credit_2018Q3!$V$11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{AB52D758-7CF6-478B-858A-9B4F94503250}</c15:txfldGUID>
                      <c15:f>Credit_2018Q3!$V$11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(Credit_2018Q3!$Z$11,Credit_2018Q3!$L$11,Credit_2018Q3!$O$11,Credit_2018Q3!$R$11,Credit_2018Q3!$U$11)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B5-4EB1-8897-1F98F25C70ED}"/>
            </c:ext>
          </c:extLst>
        </c:ser>
        <c:ser>
          <c:idx val="4"/>
          <c:order val="4"/>
          <c:tx>
            <c:strRef>
              <c:f>Credit_2018Q3!$J$12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{6982F0DE-89B7-4F15-B19D-277F77F8D637}</c15:txfldGUID>
                      <c15:f>Credit_2018Q3!$J$12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DB5-4EB1-8897-1F98F25C70ED}"/>
                </c:ext>
              </c:extLst>
            </c:dLbl>
            <c:dLbl>
              <c:idx val="1"/>
              <c:tx>
                <c:strRef>
                  <c:f>Credit_2018Q3!$M$12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{95FF1ABD-E552-4E54-9560-2E180463D103}</c15:txfldGUID>
                      <c15:f>Credit_2018Q3!$M$12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DB5-4EB1-8897-1F98F25C70ED}"/>
                </c:ext>
              </c:extLst>
            </c:dLbl>
            <c:dLbl>
              <c:idx val="2"/>
              <c:tx>
                <c:strRef>
                  <c:f>Credit_2018Q3!$P$12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{5BC2C5D2-5D31-47B1-A00A-7E15409D11E2}</c15:txfldGUID>
                      <c15:f>Credit_2018Q3!$P$12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DB5-4EB1-8897-1F98F25C70ED}"/>
                </c:ext>
              </c:extLst>
            </c:dLbl>
            <c:dLbl>
              <c:idx val="3"/>
              <c:tx>
                <c:strRef>
                  <c:f>Credit_2018Q3!$S$12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{C2471775-70CF-4E2A-A2E8-281F6747CBA5}</c15:txfldGUID>
                      <c15:f>Credit_2018Q3!$S$12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DB5-4EB1-8897-1F98F25C70ED}"/>
                </c:ext>
              </c:extLst>
            </c:dLbl>
            <c:dLbl>
              <c:idx val="4"/>
              <c:tx>
                <c:strRef>
                  <c:f>Credit_2018Q3!$V$12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{1669F9BF-07BB-43C5-B374-706C1671E406}</c15:txfldGUID>
                      <c15:f>Credit_2018Q3!$V$12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(Credit_2018Q3!$Z$12,Credit_2018Q3!$L$12,Credit_2018Q3!$O$12,Credit_2018Q3!$R$12,Credit_2018Q3!$U$12)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B5-4EB1-8897-1F98F25C70ED}"/>
            </c:ext>
          </c:extLst>
        </c:ser>
        <c:ser>
          <c:idx val="5"/>
          <c:order val="5"/>
          <c:tx>
            <c:strRef>
              <c:f>Credit_2018Q3!$J$13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{B38B5BBF-F858-4CBD-BF6D-5CC091DA7641}</c15:txfldGUID>
                      <c15:f>Credit_2018Q3!$J$13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DB5-4EB1-8897-1F98F25C70ED}"/>
                </c:ext>
              </c:extLst>
            </c:dLbl>
            <c:dLbl>
              <c:idx val="1"/>
              <c:tx>
                <c:strRef>
                  <c:f>Credit_2018Q3!$M$13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{F05FD67B-CF27-43AA-8F06-1872B3641175}</c15:txfldGUID>
                      <c15:f>Credit_2018Q3!$M$13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DB5-4EB1-8897-1F98F25C70ED}"/>
                </c:ext>
              </c:extLst>
            </c:dLbl>
            <c:dLbl>
              <c:idx val="2"/>
              <c:tx>
                <c:strRef>
                  <c:f>Credit_2018Q3!$P$13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{408324CC-9A0C-41C9-80AC-62C1D968CC7A}</c15:txfldGUID>
                      <c15:f>Credit_2018Q3!$P$13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DB5-4EB1-8897-1F98F25C70ED}"/>
                </c:ext>
              </c:extLst>
            </c:dLbl>
            <c:dLbl>
              <c:idx val="3"/>
              <c:tx>
                <c:strRef>
                  <c:f>Credit_2018Q3!$S$13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{AD0809A5-429F-4135-864E-C3E00306B8B5}</c15:txfldGUID>
                      <c15:f>Credit_2018Q3!$S$13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DB5-4EB1-8897-1F98F25C70ED}"/>
                </c:ext>
              </c:extLst>
            </c:dLbl>
            <c:dLbl>
              <c:idx val="4"/>
              <c:tx>
                <c:strRef>
                  <c:f>Credit_2018Q3!$V$13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{4D01BD89-9363-4580-A919-F6CA0AD87B3C}</c15:txfldGUID>
                      <c15:f>Credit_2018Q3!$V$13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(Credit_2018Q3!$Z$13,Credit_2018Q3!$L$13,Credit_2018Q3!$O$13,Credit_2018Q3!$R$13,Credit_2018Q3!$U$13)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DB5-4EB1-8897-1F98F25C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07-47DA-8E07-EC7947BA17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07-47DA-8E07-EC7947BA17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07-47DA-8E07-EC7947BA17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07-47DA-8E07-EC7947BA17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07-47DA-8E07-EC7947BA17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07-47DA-8E07-EC7947BA171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07-47DA-8E07-EC7947BA171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07-47DA-8E07-EC7947BA1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Credit_2018Q2!$M$8:$M$13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0.31914893617021278</c:v>
                </c:pt>
                <c:pt idx="3">
                  <c:v>0.23404255319148937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07-47DA-8E07-EC7947BA1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{3898CD3B-4554-4C22-B0C5-5E2F8C116EF7}</c15:txfldGUID>
                      <c15:f>Credit_2018Q2!$J$8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B73-4183-9479-BD74BF27091F}"/>
                </c:ext>
              </c:extLst>
            </c:dLbl>
            <c:dLbl>
              <c:idx val="1"/>
              <c:tx>
                <c:strRef>
                  <c:f>Credit_2018Q2!$M$8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{E4AC4520-C54E-4F46-A4FD-AAC829BF8E41}</c15:txfldGUID>
                      <c15:f>Credit_2018Q2!$M$8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B73-4183-9479-BD74BF27091F}"/>
                </c:ext>
              </c:extLst>
            </c:dLbl>
            <c:dLbl>
              <c:idx val="2"/>
              <c:tx>
                <c:strRef>
                  <c:f>Credit_2018Q2!$P$8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{0C6DD2C6-AFFA-44B7-A8FF-F49A0B75291A}</c15:txfldGUID>
                      <c15:f>Credit_2018Q2!$P$8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B73-4183-9479-BD74BF27091F}"/>
                </c:ext>
              </c:extLst>
            </c:dLbl>
            <c:dLbl>
              <c:idx val="3"/>
              <c:tx>
                <c:strRef>
                  <c:f>Credit_2018Q2!$S$8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{0BC0C5FE-935D-4EA1-815A-D333FF6CBF87}</c15:txfldGUID>
                      <c15:f>Credit_2018Q2!$S$8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B73-4183-9479-BD74BF27091F}"/>
                </c:ext>
              </c:extLst>
            </c:dLbl>
            <c:dLbl>
              <c:idx val="4"/>
              <c:tx>
                <c:strRef>
                  <c:f>Credit_2018Q2!$V$8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{44A5BE6A-666F-4C84-A2B8-0878FF5B3E81}</c15:txfldGUID>
                      <c15:f>Credit_2018Q2!$V$8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(Credit_2018Q2!$Z$8,Credit_2018Q2!$L$8,Credit_2018Q2!$O$8,Credit_2018Q2!$R$8,Credit_2018Q2!$U$8)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73-4183-9479-BD74BF27091F}"/>
            </c:ext>
          </c:extLst>
        </c:ser>
        <c:ser>
          <c:idx val="1"/>
          <c:order val="1"/>
          <c:tx>
            <c:strRef>
              <c:f>Credit_2018Q2!$J$9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{9903AFF1-3A04-4FE0-88A6-3774BD849114}</c15:txfldGUID>
                      <c15:f>Credit_2018Q2!$J$9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B73-4183-9479-BD74BF27091F}"/>
                </c:ext>
              </c:extLst>
            </c:dLbl>
            <c:dLbl>
              <c:idx val="1"/>
              <c:tx>
                <c:strRef>
                  <c:f>Credit_2018Q2!$M$9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{A8E90700-5281-4097-987A-D523B8199EFF}</c15:txfldGUID>
                      <c15:f>Credit_2018Q2!$M$9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B73-4183-9479-BD74BF27091F}"/>
                </c:ext>
              </c:extLst>
            </c:dLbl>
            <c:dLbl>
              <c:idx val="2"/>
              <c:tx>
                <c:strRef>
                  <c:f>Credit_2018Q2!$P$9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{0198DDEF-789A-4D8A-AE04-0B2A48FB74F2}</c15:txfldGUID>
                      <c15:f>Credit_2018Q2!$P$9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B73-4183-9479-BD74BF27091F}"/>
                </c:ext>
              </c:extLst>
            </c:dLbl>
            <c:dLbl>
              <c:idx val="3"/>
              <c:tx>
                <c:strRef>
                  <c:f>Credit_2018Q2!$S$9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{D9D0616E-97AB-4DF2-B8EB-329B55762DCA}</c15:txfldGUID>
                      <c15:f>Credit_2018Q2!$S$9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B73-4183-9479-BD74BF27091F}"/>
                </c:ext>
              </c:extLst>
            </c:dLbl>
            <c:dLbl>
              <c:idx val="4"/>
              <c:tx>
                <c:strRef>
                  <c:f>Credit_2018Q2!$V$9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{F3FC4CF4-E872-42AE-ACB1-6DBB0BB641B8}</c15:txfldGUID>
                      <c15:f>Credit_2018Q2!$V$9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(Credit_2018Q2!$Z$9,Credit_2018Q2!$L$9,Credit_2018Q2!$O$9,Credit_2018Q2!$R$9,Credit_2018Q2!$U$9)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73-4183-9479-BD74BF27091F}"/>
            </c:ext>
          </c:extLst>
        </c:ser>
        <c:ser>
          <c:idx val="2"/>
          <c:order val="2"/>
          <c:tx>
            <c:strRef>
              <c:f>Credit_2018Q2!$J$10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{C30F6D53-957F-47C0-96D7-6C13EBCC7723}</c15:txfldGUID>
                      <c15:f>Credit_2018Q2!$J$10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B73-4183-9479-BD74BF27091F}"/>
                </c:ext>
              </c:extLst>
            </c:dLbl>
            <c:dLbl>
              <c:idx val="1"/>
              <c:tx>
                <c:strRef>
                  <c:f>Credit_2018Q2!$M$10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{37A35002-2391-46D3-9A63-37328A47B12C}</c15:txfldGUID>
                      <c15:f>Credit_2018Q2!$M$10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B73-4183-9479-BD74BF27091F}"/>
                </c:ext>
              </c:extLst>
            </c:dLbl>
            <c:dLbl>
              <c:idx val="2"/>
              <c:tx>
                <c:strRef>
                  <c:f>Credit_2018Q2!$P$10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{3F37084A-CA7E-4FC9-82A5-45153B96B8CE}</c15:txfldGUID>
                      <c15:f>Credit_2018Q2!$P$10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B73-4183-9479-BD74BF27091F}"/>
                </c:ext>
              </c:extLst>
            </c:dLbl>
            <c:dLbl>
              <c:idx val="3"/>
              <c:tx>
                <c:strRef>
                  <c:f>Credit_2018Q2!$S$10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{18BB9A96-688F-4B9C-9E27-1F070A506331}</c15:txfldGUID>
                      <c15:f>Credit_2018Q2!$S$10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B73-4183-9479-BD74BF27091F}"/>
                </c:ext>
              </c:extLst>
            </c:dLbl>
            <c:dLbl>
              <c:idx val="4"/>
              <c:tx>
                <c:strRef>
                  <c:f>Credit_2018Q2!$V$10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{4A541332-5BEF-4734-987D-9FB46651926F}</c15:txfldGUID>
                      <c15:f>Credit_2018Q2!$V$10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(Credit_2018Q2!$Z$10,Credit_2018Q2!$L$10,Credit_2018Q2!$O$10,Credit_2018Q2!$R$10,Credit_2018Q2!$U$10)</c:f>
              <c:numCache>
                <c:formatCode>General</c:formatCode>
                <c:ptCount val="4"/>
                <c:pt idx="0">
                  <c:v>1</c:v>
                </c:pt>
                <c:pt idx="1">
                  <c:v>15</c:v>
                </c:pt>
                <c:pt idx="2">
                  <c:v>8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73-4183-9479-BD74BF27091F}"/>
            </c:ext>
          </c:extLst>
        </c:ser>
        <c:ser>
          <c:idx val="3"/>
          <c:order val="3"/>
          <c:tx>
            <c:strRef>
              <c:f>Credit_2018Q2!$J$11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{CE7F0954-18C5-467F-99E0-28E6016B286B}</c15:txfldGUID>
                      <c15:f>Credit_2018Q2!$J$11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B73-4183-9479-BD74BF27091F}"/>
                </c:ext>
              </c:extLst>
            </c:dLbl>
            <c:dLbl>
              <c:idx val="1"/>
              <c:tx>
                <c:strRef>
                  <c:f>Credit_2018Q2!$M$11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{9C50C3AC-1F59-44D7-973C-BE94A18346DF}</c15:txfldGUID>
                      <c15:f>Credit_2018Q2!$M$11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B73-4183-9479-BD74BF27091F}"/>
                </c:ext>
              </c:extLst>
            </c:dLbl>
            <c:dLbl>
              <c:idx val="2"/>
              <c:tx>
                <c:strRef>
                  <c:f>Credit_2018Q2!$P$11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{BA85DD70-4E75-4650-94AB-8DC8E9028784}</c15:txfldGUID>
                      <c15:f>Credit_2018Q2!$P$11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B73-4183-9479-BD74BF27091F}"/>
                </c:ext>
              </c:extLst>
            </c:dLbl>
            <c:dLbl>
              <c:idx val="3"/>
              <c:tx>
                <c:strRef>
                  <c:f>Credit_2018Q2!$S$11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{33BFF239-7F71-4A57-8873-48D9E0430E53}</c15:txfldGUID>
                      <c15:f>Credit_2018Q2!$S$11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B73-4183-9479-BD74BF27091F}"/>
                </c:ext>
              </c:extLst>
            </c:dLbl>
            <c:dLbl>
              <c:idx val="4"/>
              <c:tx>
                <c:strRef>
                  <c:f>Credit_2018Q2!$V$11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{B88F701D-7A53-4A88-B4E0-91E6373ECF92}</c15:txfldGUID>
                      <c15:f>Credit_2018Q2!$V$11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(Credit_2018Q2!$Z$11,Credit_2018Q2!$L$11,Credit_2018Q2!$O$11,Credit_2018Q2!$R$11,Credit_2018Q2!$U$11)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73-4183-9479-BD74BF27091F}"/>
            </c:ext>
          </c:extLst>
        </c:ser>
        <c:ser>
          <c:idx val="4"/>
          <c:order val="4"/>
          <c:tx>
            <c:strRef>
              <c:f>Credit_2018Q2!$J$12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{75B3B02C-A5B1-47AF-B3A7-6FD7E3E1EDF3}</c15:txfldGUID>
                      <c15:f>Credit_2018Q2!$J$12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B73-4183-9479-BD74BF27091F}"/>
                </c:ext>
              </c:extLst>
            </c:dLbl>
            <c:dLbl>
              <c:idx val="1"/>
              <c:tx>
                <c:strRef>
                  <c:f>Credit_2018Q2!$M$12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{45886FC6-9FE9-41B8-9333-4112A1D3E05C}</c15:txfldGUID>
                      <c15:f>Credit_2018Q2!$M$12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B73-4183-9479-BD74BF27091F}"/>
                </c:ext>
              </c:extLst>
            </c:dLbl>
            <c:dLbl>
              <c:idx val="2"/>
              <c:tx>
                <c:strRef>
                  <c:f>Credit_2018Q2!$P$12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{BB8E5621-9B9A-45C2-826A-4E6336C4612A}</c15:txfldGUID>
                      <c15:f>Credit_2018Q2!$P$12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B73-4183-9479-BD74BF27091F}"/>
                </c:ext>
              </c:extLst>
            </c:dLbl>
            <c:dLbl>
              <c:idx val="3"/>
              <c:tx>
                <c:strRef>
                  <c:f>Credit_2018Q2!$S$12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{26213622-BD2B-4D97-B43F-BDB98274518F}</c15:txfldGUID>
                      <c15:f>Credit_2018Q2!$S$12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B73-4183-9479-BD74BF27091F}"/>
                </c:ext>
              </c:extLst>
            </c:dLbl>
            <c:dLbl>
              <c:idx val="4"/>
              <c:tx>
                <c:strRef>
                  <c:f>Credit_2018Q2!$V$12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{6279F127-DB9A-4336-8E7C-914DCDA489AB}</c15:txfldGUID>
                      <c15:f>Credit_2018Q2!$V$12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(Credit_2018Q2!$Z$12,Credit_2018Q2!$L$12,Credit_2018Q2!$O$12,Credit_2018Q2!$R$12,Credit_2018Q2!$U$12)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73-4183-9479-BD74BF27091F}"/>
            </c:ext>
          </c:extLst>
        </c:ser>
        <c:ser>
          <c:idx val="5"/>
          <c:order val="5"/>
          <c:tx>
            <c:strRef>
              <c:f>Credit_2018Q2!$J$13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{F6AE333B-D456-4986-B233-1EA33987A151}</c15:txfldGUID>
                      <c15:f>Credit_2018Q2!$J$13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B73-4183-9479-BD74BF27091F}"/>
                </c:ext>
              </c:extLst>
            </c:dLbl>
            <c:dLbl>
              <c:idx val="1"/>
              <c:tx>
                <c:strRef>
                  <c:f>Credit_2018Q2!$M$13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{6C2C02FC-F362-432C-8825-7D9D21DD65C6}</c15:txfldGUID>
                      <c15:f>Credit_2018Q2!$M$13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B73-4183-9479-BD74BF27091F}"/>
                </c:ext>
              </c:extLst>
            </c:dLbl>
            <c:dLbl>
              <c:idx val="2"/>
              <c:tx>
                <c:strRef>
                  <c:f>Credit_2018Q2!$P$13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{EEA98518-D193-4029-A986-E505296740F7}</c15:txfldGUID>
                      <c15:f>Credit_2018Q2!$P$13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B73-4183-9479-BD74BF27091F}"/>
                </c:ext>
              </c:extLst>
            </c:dLbl>
            <c:dLbl>
              <c:idx val="3"/>
              <c:tx>
                <c:strRef>
                  <c:f>Credit_2018Q2!$S$13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{21F83E88-13B6-4893-A634-2FFE602B1AEA}</c15:txfldGUID>
                      <c15:f>Credit_2018Q2!$S$13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B73-4183-9479-BD74BF27091F}"/>
                </c:ext>
              </c:extLst>
            </c:dLbl>
            <c:dLbl>
              <c:idx val="4"/>
              <c:tx>
                <c:strRef>
                  <c:f>Credit_2018Q2!$V$13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{A9E00F1F-F558-486E-8B63-1427DFABA2FD}</c15:txfldGUID>
                      <c15:f>Credit_2018Q2!$V$13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(Credit_2018Q2!$Z$13,Credit_2018Q2!$L$13,Credit_2018Q2!$O$13,Credit_2018Q2!$R$13,Credit_2018Q2!$U$13)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B73-4183-9479-BD74BF27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95094615655159E-2"/>
          <c:y val="0.11219538918490186"/>
          <c:w val="0.84172980031071476"/>
          <c:h val="0.66341621431072384"/>
        </c:manualLayout>
      </c:layout>
      <c:lineChart>
        <c:grouping val="standard"/>
        <c:varyColors val="0"/>
        <c:ser>
          <c:idx val="1"/>
          <c:order val="0"/>
          <c:tx>
            <c:strRef>
              <c:f>'IV. Direction of Rating Action'!$C$13</c:f>
              <c:strCache>
                <c:ptCount val="1"/>
                <c:pt idx="0">
                  <c:v>% Upgrades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dLbls>
            <c:dLbl>
              <c:idx val="17"/>
              <c:layout>
                <c:manualLayout>
                  <c:x val="-1.4220889000256743E-2"/>
                  <c:y val="-5.3359173732889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0E-4C4B-A921-A3CA6EE7AB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'IV. Direction of Rating Action'!$G$9:$W$9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'IV. Direction of Rating Action'!$G$13:$W$13</c:f>
              <c:numCache>
                <c:formatCode>0.0%</c:formatCode>
                <c:ptCount val="17"/>
                <c:pt idx="0">
                  <c:v>0.60330578512396693</c:v>
                </c:pt>
                <c:pt idx="1">
                  <c:v>0.60909090909090913</c:v>
                </c:pt>
                <c:pt idx="2">
                  <c:v>0.60330578512396693</c:v>
                </c:pt>
                <c:pt idx="3">
                  <c:v>0.48</c:v>
                </c:pt>
                <c:pt idx="4">
                  <c:v>0.40350877192982454</c:v>
                </c:pt>
                <c:pt idx="5">
                  <c:v>0.36249999999999999</c:v>
                </c:pt>
                <c:pt idx="6">
                  <c:v>0.65</c:v>
                </c:pt>
                <c:pt idx="7">
                  <c:v>0.48684210526315791</c:v>
                </c:pt>
                <c:pt idx="8">
                  <c:v>0.75</c:v>
                </c:pt>
                <c:pt idx="9">
                  <c:v>0.97169811320754718</c:v>
                </c:pt>
                <c:pt idx="10">
                  <c:v>0.7</c:v>
                </c:pt>
                <c:pt idx="11">
                  <c:v>0.73134328358208955</c:v>
                </c:pt>
                <c:pt idx="12">
                  <c:v>0.73076923076923073</c:v>
                </c:pt>
                <c:pt idx="13">
                  <c:v>0.44086021505376344</c:v>
                </c:pt>
                <c:pt idx="14">
                  <c:v>0.61111111111111116</c:v>
                </c:pt>
                <c:pt idx="15">
                  <c:v>0.20338983050847459</c:v>
                </c:pt>
                <c:pt idx="16">
                  <c:v>0.22222222222222221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6-45A5-888E-6ADA2E87D04C}"/>
            </c:ext>
          </c:extLst>
        </c:ser>
        <c:ser>
          <c:idx val="2"/>
          <c:order val="2"/>
          <c:tx>
            <c:strRef>
              <c:f>'IV. Direction of Rating Action'!$C$16</c:f>
              <c:strCache>
                <c:ptCount val="1"/>
                <c:pt idx="0">
                  <c:v>Upgrades = Downgrades</c:v>
                </c:pt>
              </c:strCache>
            </c:strRef>
          </c:tx>
          <c:spPr>
            <a:ln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'IV. Direction of Rating Action'!$G$9:$W$9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'IV. Direction of Rating Action'!$G$16:$W$16</c:f>
              <c:numCache>
                <c:formatCode>0%</c:formatCode>
                <c:ptCount val="17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32096"/>
        <c:axId val="256582400"/>
      </c:lineChart>
      <c:lineChart>
        <c:grouping val="standard"/>
        <c:varyColors val="0"/>
        <c:ser>
          <c:idx val="0"/>
          <c:order val="1"/>
          <c:tx>
            <c:strRef>
              <c:f>'IV. Direction of Rating Action'!$C$14</c:f>
              <c:strCache>
                <c:ptCount val="1"/>
                <c:pt idx="0">
                  <c:v>Total Rating Activity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CCCCFF"/>
              </a:solidFill>
              <a:ln>
                <a:solidFill>
                  <a:srgbClr val="CCCCFF"/>
                </a:solidFill>
                <a:prstDash val="solid"/>
              </a:ln>
            </c:spPr>
          </c:marker>
          <c:dLbls>
            <c:dLbl>
              <c:idx val="13"/>
              <c:layout>
                <c:manualLayout>
                  <c:x val="-1.7813468481875115E-2"/>
                  <c:y val="-4.8967859555853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A66-45A5-888E-6ADA2E87D04C}"/>
                </c:ext>
              </c:extLst>
            </c:dLbl>
            <c:dLbl>
              <c:idx val="17"/>
              <c:layout>
                <c:manualLayout>
                  <c:x val="-1.3982331377405672E-2"/>
                  <c:y val="4.9102680729171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A0-4FF0-BD60-706C660B47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'IV. Direction of Rating Action'!$G$9:$W$9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'IV. Direction of Rating Action'!$G$14:$W$14</c:f>
              <c:numCache>
                <c:formatCode>General</c:formatCode>
                <c:ptCount val="17"/>
                <c:pt idx="0">
                  <c:v>121</c:v>
                </c:pt>
                <c:pt idx="1">
                  <c:v>110</c:v>
                </c:pt>
                <c:pt idx="2">
                  <c:v>121</c:v>
                </c:pt>
                <c:pt idx="3">
                  <c:v>50</c:v>
                </c:pt>
                <c:pt idx="4">
                  <c:v>57</c:v>
                </c:pt>
                <c:pt idx="5">
                  <c:v>80</c:v>
                </c:pt>
                <c:pt idx="6">
                  <c:v>60</c:v>
                </c:pt>
                <c:pt idx="7">
                  <c:v>76</c:v>
                </c:pt>
                <c:pt idx="8">
                  <c:v>80</c:v>
                </c:pt>
                <c:pt idx="9">
                  <c:v>106</c:v>
                </c:pt>
                <c:pt idx="10">
                  <c:v>50</c:v>
                </c:pt>
                <c:pt idx="11">
                  <c:v>67</c:v>
                </c:pt>
                <c:pt idx="12">
                  <c:v>52</c:v>
                </c:pt>
                <c:pt idx="13">
                  <c:v>93</c:v>
                </c:pt>
                <c:pt idx="14">
                  <c:v>90</c:v>
                </c:pt>
                <c:pt idx="15">
                  <c:v>59</c:v>
                </c:pt>
                <c:pt idx="1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83936"/>
        <c:axId val="256593920"/>
      </c:lineChart>
      <c:catAx>
        <c:axId val="2589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582400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8932096"/>
        <c:crosses val="autoZero"/>
        <c:crossBetween val="between"/>
        <c:majorUnit val="0.25"/>
      </c:valAx>
      <c:catAx>
        <c:axId val="25658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593920"/>
        <c:crosses val="autoZero"/>
        <c:auto val="0"/>
        <c:lblAlgn val="ctr"/>
        <c:lblOffset val="100"/>
        <c:noMultiLvlLbl val="0"/>
      </c:catAx>
      <c:valAx>
        <c:axId val="256593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39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78" r="0.75000000000000178" t="1" header="0.5" footer="0.5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EB-4944-963B-9E170F91ECD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EB-4944-963B-9E170F91ECD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EB-4944-963B-9E170F91ECD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EB-4944-963B-9E170F91ECD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EB-4944-963B-9E170F91ECD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EB-4944-963B-9E170F91ECD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2EB-4944-963B-9E170F91ECD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2EB-4944-963B-9E170F91E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Credit_2018Q1!$M$8:$M$13</c:f>
              <c:numCache>
                <c:formatCode>0%</c:formatCode>
                <c:ptCount val="6"/>
                <c:pt idx="0">
                  <c:v>6.25E-2</c:v>
                </c:pt>
                <c:pt idx="1">
                  <c:v>0.27083333333333331</c:v>
                </c:pt>
                <c:pt idx="2">
                  <c:v>0.35416666666666669</c:v>
                </c:pt>
                <c:pt idx="3">
                  <c:v>0.20833333333333334</c:v>
                </c:pt>
                <c:pt idx="4">
                  <c:v>0.10416666666666667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EB-4944-963B-9E170F91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{4F667FD3-E762-437B-AEEB-3603BEA2BC17}</c15:txfldGUID>
                      <c15:f>Credit_2018Q1!$J$8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792-4CAB-A8F3-544F43DF0B20}"/>
                </c:ext>
              </c:extLst>
            </c:dLbl>
            <c:dLbl>
              <c:idx val="1"/>
              <c:tx>
                <c:strRef>
                  <c:f>Credit_2018Q1!$M$8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{C862BD1D-9EDA-4D05-BC26-52BC8F5189EB}</c15:txfldGUID>
                      <c15:f>Credit_2018Q1!$M$8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792-4CAB-A8F3-544F43DF0B20}"/>
                </c:ext>
              </c:extLst>
            </c:dLbl>
            <c:dLbl>
              <c:idx val="2"/>
              <c:tx>
                <c:strRef>
                  <c:f>Credit_2018Q1!$P$8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{7E96D745-25F3-4F22-91EB-D0E735184D0F}</c15:txfldGUID>
                      <c15:f>Credit_2018Q1!$P$8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792-4CAB-A8F3-544F43DF0B20}"/>
                </c:ext>
              </c:extLst>
            </c:dLbl>
            <c:dLbl>
              <c:idx val="3"/>
              <c:tx>
                <c:strRef>
                  <c:f>Credit_2018Q1!$S$8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{2C5C124D-8EDA-4875-9C39-AE6BDB019FF8}</c15:txfldGUID>
                      <c15:f>Credit_2018Q1!$S$8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792-4CAB-A8F3-544F43DF0B20}"/>
                </c:ext>
              </c:extLst>
            </c:dLbl>
            <c:dLbl>
              <c:idx val="4"/>
              <c:tx>
                <c:strRef>
                  <c:f>Credit_2018Q1!$V$8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{27983C39-CFAD-43E0-AD28-D355B1C3E42A}</c15:txfldGUID>
                      <c15:f>Credit_2018Q1!$V$8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(Credit_2018Q1!$Z$8,Credit_2018Q1!$L$8,Credit_2018Q1!$O$8,Credit_2018Q1!$R$8,Credit_2018Q1!$U$8)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92-4CAB-A8F3-544F43DF0B20}"/>
            </c:ext>
          </c:extLst>
        </c:ser>
        <c:ser>
          <c:idx val="1"/>
          <c:order val="1"/>
          <c:tx>
            <c:strRef>
              <c:f>Credit_2018Q1!$J$9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{504DB226-346F-424E-AFC8-D64056D0CE2B}</c15:txfldGUID>
                      <c15:f>Credit_2018Q1!$J$9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792-4CAB-A8F3-544F43DF0B20}"/>
                </c:ext>
              </c:extLst>
            </c:dLbl>
            <c:dLbl>
              <c:idx val="1"/>
              <c:tx>
                <c:strRef>
                  <c:f>Credit_2018Q1!$M$9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{B0893731-A902-4DAF-B5C5-919D22456427}</c15:txfldGUID>
                      <c15:f>Credit_2018Q1!$M$9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792-4CAB-A8F3-544F43DF0B20}"/>
                </c:ext>
              </c:extLst>
            </c:dLbl>
            <c:dLbl>
              <c:idx val="2"/>
              <c:tx>
                <c:strRef>
                  <c:f>Credit_2018Q1!$P$9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{BB246631-F10E-41D6-820C-D526A4032EAA}</c15:txfldGUID>
                      <c15:f>Credit_2018Q1!$P$9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792-4CAB-A8F3-544F43DF0B20}"/>
                </c:ext>
              </c:extLst>
            </c:dLbl>
            <c:dLbl>
              <c:idx val="3"/>
              <c:tx>
                <c:strRef>
                  <c:f>Credit_2018Q1!$S$9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{D1F93782-4EAD-4C02-B4B8-1F1381B7DBA4}</c15:txfldGUID>
                      <c15:f>Credit_2018Q1!$S$9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792-4CAB-A8F3-544F43DF0B20}"/>
                </c:ext>
              </c:extLst>
            </c:dLbl>
            <c:dLbl>
              <c:idx val="4"/>
              <c:tx>
                <c:strRef>
                  <c:f>Credit_2018Q1!$V$9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{14AFD5CE-1CE8-49B3-85F8-94E3881AE98E}</c15:txfldGUID>
                      <c15:f>Credit_2018Q1!$V$9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(Credit_2018Q1!$Z$9,Credit_2018Q1!$L$9,Credit_2018Q1!$O$9,Credit_2018Q1!$R$9,Credit_2018Q1!$U$9)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92-4CAB-A8F3-544F43DF0B20}"/>
            </c:ext>
          </c:extLst>
        </c:ser>
        <c:ser>
          <c:idx val="2"/>
          <c:order val="2"/>
          <c:tx>
            <c:strRef>
              <c:f>Credit_2018Q1!$J$10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{59354B74-9BBE-4D61-8BEF-F63FE394A173}</c15:txfldGUID>
                      <c15:f>Credit_2018Q1!$J$10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792-4CAB-A8F3-544F43DF0B20}"/>
                </c:ext>
              </c:extLst>
            </c:dLbl>
            <c:dLbl>
              <c:idx val="1"/>
              <c:tx>
                <c:strRef>
                  <c:f>Credit_2018Q1!$M$10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{0701A62D-52DD-4107-A773-D08010EA5BC4}</c15:txfldGUID>
                      <c15:f>Credit_2018Q1!$M$10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792-4CAB-A8F3-544F43DF0B20}"/>
                </c:ext>
              </c:extLst>
            </c:dLbl>
            <c:dLbl>
              <c:idx val="2"/>
              <c:tx>
                <c:strRef>
                  <c:f>Credit_2018Q1!$P$10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{338C240B-A7F3-40ED-8DCE-A04CEA0E4681}</c15:txfldGUID>
                      <c15:f>Credit_2018Q1!$P$10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792-4CAB-A8F3-544F43DF0B20}"/>
                </c:ext>
              </c:extLst>
            </c:dLbl>
            <c:dLbl>
              <c:idx val="3"/>
              <c:tx>
                <c:strRef>
                  <c:f>Credit_2018Q1!$S$10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{60931CE6-4DB2-47CB-BF79-8AD31FF752E1}</c15:txfldGUID>
                      <c15:f>Credit_2018Q1!$S$10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792-4CAB-A8F3-544F43DF0B20}"/>
                </c:ext>
              </c:extLst>
            </c:dLbl>
            <c:dLbl>
              <c:idx val="4"/>
              <c:tx>
                <c:strRef>
                  <c:f>Credit_2018Q1!$V$10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{208FF6F9-466E-448D-B573-EEA01652BF8B}</c15:txfldGUID>
                      <c15:f>Credit_2018Q1!$V$10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(Credit_2018Q1!$Z$10,Credit_2018Q1!$L$10,Credit_2018Q1!$O$10,Credit_2018Q1!$R$10,Credit_2018Q1!$U$10)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92-4CAB-A8F3-544F43DF0B20}"/>
            </c:ext>
          </c:extLst>
        </c:ser>
        <c:ser>
          <c:idx val="3"/>
          <c:order val="3"/>
          <c:tx>
            <c:strRef>
              <c:f>Credit_2018Q1!$J$11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{754EC578-7305-4C39-B4F7-DBDEBB9A4413}</c15:txfldGUID>
                      <c15:f>Credit_2018Q1!$J$11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792-4CAB-A8F3-544F43DF0B20}"/>
                </c:ext>
              </c:extLst>
            </c:dLbl>
            <c:dLbl>
              <c:idx val="1"/>
              <c:tx>
                <c:strRef>
                  <c:f>Credit_2018Q1!$M$11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{17BA51CF-F7EB-49EB-A3BF-7261880EF6B4}</c15:txfldGUID>
                      <c15:f>Credit_2018Q1!$M$11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792-4CAB-A8F3-544F43DF0B20}"/>
                </c:ext>
              </c:extLst>
            </c:dLbl>
            <c:dLbl>
              <c:idx val="2"/>
              <c:tx>
                <c:strRef>
                  <c:f>Credit_2018Q1!$P$11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{75860F9F-13F8-4720-9DBF-D3E4610F3C6F}</c15:txfldGUID>
                      <c15:f>Credit_2018Q1!$P$11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792-4CAB-A8F3-544F43DF0B20}"/>
                </c:ext>
              </c:extLst>
            </c:dLbl>
            <c:dLbl>
              <c:idx val="3"/>
              <c:tx>
                <c:strRef>
                  <c:f>Credit_2018Q1!$S$11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{A90AE265-2A20-42AB-B702-3DE7B60ACCD5}</c15:txfldGUID>
                      <c15:f>Credit_2018Q1!$S$11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792-4CAB-A8F3-544F43DF0B20}"/>
                </c:ext>
              </c:extLst>
            </c:dLbl>
            <c:dLbl>
              <c:idx val="4"/>
              <c:tx>
                <c:strRef>
                  <c:f>Credit_2018Q1!$V$11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{E9A6AB8C-B1FA-4612-A6AD-1688BA1D8445}</c15:txfldGUID>
                      <c15:f>Credit_2018Q1!$V$11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(Credit_2018Q1!$Z$11,Credit_2018Q1!$L$11,Credit_2018Q1!$O$11,Credit_2018Q1!$R$11,Credit_2018Q1!$U$11)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792-4CAB-A8F3-544F43DF0B20}"/>
            </c:ext>
          </c:extLst>
        </c:ser>
        <c:ser>
          <c:idx val="4"/>
          <c:order val="4"/>
          <c:tx>
            <c:strRef>
              <c:f>Credit_2018Q1!$J$12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{46C509EC-9557-4617-A89E-D3D6DC297B2F}</c15:txfldGUID>
                      <c15:f>Credit_2018Q1!$J$12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792-4CAB-A8F3-544F43DF0B20}"/>
                </c:ext>
              </c:extLst>
            </c:dLbl>
            <c:dLbl>
              <c:idx val="1"/>
              <c:tx>
                <c:strRef>
                  <c:f>Credit_2018Q1!$M$12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{16635A94-AC37-472D-9BAD-0FEBB85591AF}</c15:txfldGUID>
                      <c15:f>Credit_2018Q1!$M$12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792-4CAB-A8F3-544F43DF0B20}"/>
                </c:ext>
              </c:extLst>
            </c:dLbl>
            <c:dLbl>
              <c:idx val="2"/>
              <c:tx>
                <c:strRef>
                  <c:f>Credit_2018Q1!$P$12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{9973D2ED-9FFC-4BC8-863B-835522FF1151}</c15:txfldGUID>
                      <c15:f>Credit_2018Q1!$P$12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792-4CAB-A8F3-544F43DF0B20}"/>
                </c:ext>
              </c:extLst>
            </c:dLbl>
            <c:dLbl>
              <c:idx val="3"/>
              <c:tx>
                <c:strRef>
                  <c:f>Credit_2018Q1!$S$12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{0D4835E8-1A0B-44D2-A833-F507D3FA2A45}</c15:txfldGUID>
                      <c15:f>Credit_2018Q1!$S$12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792-4CAB-A8F3-544F43DF0B20}"/>
                </c:ext>
              </c:extLst>
            </c:dLbl>
            <c:dLbl>
              <c:idx val="4"/>
              <c:tx>
                <c:strRef>
                  <c:f>Credit_2018Q1!$V$12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{21F55504-B674-4BC1-86B2-23C3E622223C}</c15:txfldGUID>
                      <c15:f>Credit_2018Q1!$V$12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(Credit_2018Q1!$Z$12,Credit_2018Q1!$L$12,Credit_2018Q1!$O$12,Credit_2018Q1!$R$12,Credit_2018Q1!$U$12)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792-4CAB-A8F3-544F43DF0B20}"/>
            </c:ext>
          </c:extLst>
        </c:ser>
        <c:ser>
          <c:idx val="5"/>
          <c:order val="5"/>
          <c:tx>
            <c:strRef>
              <c:f>Credit_2018Q1!$J$13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{1A077FC3-3956-476C-9633-23C14F1D2509}</c15:txfldGUID>
                      <c15:f>Credit_2018Q1!$J$13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792-4CAB-A8F3-544F43DF0B20}"/>
                </c:ext>
              </c:extLst>
            </c:dLbl>
            <c:dLbl>
              <c:idx val="1"/>
              <c:tx>
                <c:strRef>
                  <c:f>Credit_2018Q1!$M$13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{985FCA05-D501-44CD-871A-3ED45996C46B}</c15:txfldGUID>
                      <c15:f>Credit_2018Q1!$M$13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792-4CAB-A8F3-544F43DF0B20}"/>
                </c:ext>
              </c:extLst>
            </c:dLbl>
            <c:dLbl>
              <c:idx val="2"/>
              <c:tx>
                <c:strRef>
                  <c:f>Credit_2018Q1!$P$13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{D05C2899-F571-4DB1-8AEE-02A2231A81E3}</c15:txfldGUID>
                      <c15:f>Credit_2018Q1!$P$13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792-4CAB-A8F3-544F43DF0B20}"/>
                </c:ext>
              </c:extLst>
            </c:dLbl>
            <c:dLbl>
              <c:idx val="3"/>
              <c:tx>
                <c:strRef>
                  <c:f>Credit_2018Q1!$S$13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{729BD56D-FC1B-4B32-BC04-328AC34540BE}</c15:txfldGUID>
                      <c15:f>Credit_2018Q1!$S$13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792-4CAB-A8F3-544F43DF0B20}"/>
                </c:ext>
              </c:extLst>
            </c:dLbl>
            <c:dLbl>
              <c:idx val="4"/>
              <c:tx>
                <c:strRef>
                  <c:f>Credit_2018Q1!$V$13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{7BD90D60-5A1D-4A82-9E35-D354D05168FC}</c15:txfldGUID>
                      <c15:f>Credit_2018Q1!$V$13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(Credit_2018Q1!$Z$13,Credit_2018Q1!$L$13,Credit_2018Q1!$O$13,Credit_2018Q1!$R$13,Credit_2018Q1!$U$13)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792-4CAB-A8F3-544F43DF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8EC-447F-B78C-E89B4D932A6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8EC-447F-B78C-E89B4D932A6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8EC-447F-B78C-E89B4D932A6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8EC-447F-B78C-E89B4D932A6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8EC-447F-B78C-E89B4D932A6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8EC-447F-B78C-E89B4D932A6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8EC-447F-B78C-E89B4D932A6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8EC-447F-B78C-E89B4D93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Credit_2017Q4!$M$8:$M$13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0.34693877551020408</c:v>
                </c:pt>
                <c:pt idx="3">
                  <c:v>0.18367346938775511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EC-447F-B78C-E89B4D93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{B2E676F7-1A5B-480D-82E3-5D81B6DF2D82}</c15:txfldGUID>
                      <c15:f>Credit_2017Q4!$J$8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BB3-4369-A182-166F8A4079B9}"/>
                </c:ext>
              </c:extLst>
            </c:dLbl>
            <c:dLbl>
              <c:idx val="1"/>
              <c:tx>
                <c:strRef>
                  <c:f>Credit_2017Q4!$M$8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{26E59CF4-572C-48D0-89F2-E146504FCBC6}</c15:txfldGUID>
                      <c15:f>Credit_2017Q4!$M$8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BB3-4369-A182-166F8A4079B9}"/>
                </c:ext>
              </c:extLst>
            </c:dLbl>
            <c:dLbl>
              <c:idx val="2"/>
              <c:tx>
                <c:strRef>
                  <c:f>Credit_2017Q4!$P$8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{60A60562-5DB7-42E1-A27E-C7DB64192D66}</c15:txfldGUID>
                      <c15:f>Credit_2017Q4!$P$8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BB3-4369-A182-166F8A4079B9}"/>
                </c:ext>
              </c:extLst>
            </c:dLbl>
            <c:dLbl>
              <c:idx val="3"/>
              <c:tx>
                <c:strRef>
                  <c:f>Credit_2017Q4!$S$8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{BB1C9112-EAEA-483C-AC8B-C155843D890F}</c15:txfldGUID>
                      <c15:f>Credit_2017Q4!$S$8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BB3-4369-A182-166F8A4079B9}"/>
                </c:ext>
              </c:extLst>
            </c:dLbl>
            <c:dLbl>
              <c:idx val="4"/>
              <c:tx>
                <c:strRef>
                  <c:f>Credit_2017Q4!$V$8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{991AFB65-6A37-4909-92BD-1C845D508964}</c15:txfldGUID>
                      <c15:f>Credit_2017Q4!$V$8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(Credit_2017Q4!$Z$8,Credit_2017Q4!$L$8,Credit_2017Q4!$O$8,Credit_2017Q4!$R$8,Credit_2017Q4!$U$8)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B3-4369-A182-166F8A4079B9}"/>
            </c:ext>
          </c:extLst>
        </c:ser>
        <c:ser>
          <c:idx val="1"/>
          <c:order val="1"/>
          <c:tx>
            <c:strRef>
              <c:f>Credit_2017Q4!$J$9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{90CA31E6-48DF-4189-9FF4-D1FB4357FB9F}</c15:txfldGUID>
                      <c15:f>Credit_2017Q4!$J$9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BB3-4369-A182-166F8A4079B9}"/>
                </c:ext>
              </c:extLst>
            </c:dLbl>
            <c:dLbl>
              <c:idx val="1"/>
              <c:tx>
                <c:strRef>
                  <c:f>Credit_2017Q4!$M$9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{5858235C-C4DA-4DC7-B1A0-4932F1AA2FA6}</c15:txfldGUID>
                      <c15:f>Credit_2017Q4!$M$9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BB3-4369-A182-166F8A4079B9}"/>
                </c:ext>
              </c:extLst>
            </c:dLbl>
            <c:dLbl>
              <c:idx val="2"/>
              <c:tx>
                <c:strRef>
                  <c:f>Credit_2017Q4!$P$9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{B580AA8B-34F8-406C-8411-6F98C59C0129}</c15:txfldGUID>
                      <c15:f>Credit_2017Q4!$P$9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BB3-4369-A182-166F8A4079B9}"/>
                </c:ext>
              </c:extLst>
            </c:dLbl>
            <c:dLbl>
              <c:idx val="3"/>
              <c:tx>
                <c:strRef>
                  <c:f>Credit_2017Q4!$S$9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{D05E9BC9-F2B8-40D5-8290-F9B6AF042EBC}</c15:txfldGUID>
                      <c15:f>Credit_2017Q4!$S$9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BB3-4369-A182-166F8A4079B9}"/>
                </c:ext>
              </c:extLst>
            </c:dLbl>
            <c:dLbl>
              <c:idx val="4"/>
              <c:tx>
                <c:strRef>
                  <c:f>Credit_2017Q4!$V$9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{1EC67BD3-9335-42E9-8CB6-E5DF16385AD7}</c15:txfldGUID>
                      <c15:f>Credit_2017Q4!$V$9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(Credit_2017Q4!$Z$9,Credit_2017Q4!$L$9,Credit_2017Q4!$O$9,Credit_2017Q4!$R$9,Credit_2017Q4!$U$9)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B3-4369-A182-166F8A4079B9}"/>
            </c:ext>
          </c:extLst>
        </c:ser>
        <c:ser>
          <c:idx val="2"/>
          <c:order val="2"/>
          <c:tx>
            <c:strRef>
              <c:f>Credit_2017Q4!$J$10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{7B92C7DD-69E8-4F1E-ABB0-E50BDBE13FEB}</c15:txfldGUID>
                      <c15:f>Credit_2017Q4!$J$10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BB3-4369-A182-166F8A4079B9}"/>
                </c:ext>
              </c:extLst>
            </c:dLbl>
            <c:dLbl>
              <c:idx val="1"/>
              <c:tx>
                <c:strRef>
                  <c:f>Credit_2017Q4!$M$10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{08EF39ED-1CAD-450B-BF82-1FBC45ED4563}</c15:txfldGUID>
                      <c15:f>Credit_2017Q4!$M$10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BB3-4369-A182-166F8A4079B9}"/>
                </c:ext>
              </c:extLst>
            </c:dLbl>
            <c:dLbl>
              <c:idx val="2"/>
              <c:tx>
                <c:strRef>
                  <c:f>Credit_2017Q4!$P$10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{9C653FF1-4E41-4AE4-8793-D3C3D59E5B60}</c15:txfldGUID>
                      <c15:f>Credit_2017Q4!$P$10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BB3-4369-A182-166F8A4079B9}"/>
                </c:ext>
              </c:extLst>
            </c:dLbl>
            <c:dLbl>
              <c:idx val="3"/>
              <c:tx>
                <c:strRef>
                  <c:f>Credit_2017Q4!$S$10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{87B8BE17-CD70-48FD-B613-97E8EB19BEF7}</c15:txfldGUID>
                      <c15:f>Credit_2017Q4!$S$10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BB3-4369-A182-166F8A4079B9}"/>
                </c:ext>
              </c:extLst>
            </c:dLbl>
            <c:dLbl>
              <c:idx val="4"/>
              <c:tx>
                <c:strRef>
                  <c:f>Credit_2017Q4!$V$10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{136A90EA-D55F-453F-98C0-01D5278B6FE6}</c15:txfldGUID>
                      <c15:f>Credit_2017Q4!$V$10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(Credit_2017Q4!$Z$10,Credit_2017Q4!$L$10,Credit_2017Q4!$O$10,Credit_2017Q4!$R$10,Credit_2017Q4!$U$10)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B3-4369-A182-166F8A4079B9}"/>
            </c:ext>
          </c:extLst>
        </c:ser>
        <c:ser>
          <c:idx val="3"/>
          <c:order val="3"/>
          <c:tx>
            <c:strRef>
              <c:f>Credit_2017Q4!$J$11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{DA972F08-739F-4A30-90BC-F30365ED50D6}</c15:txfldGUID>
                      <c15:f>Credit_2017Q4!$J$11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BB3-4369-A182-166F8A4079B9}"/>
                </c:ext>
              </c:extLst>
            </c:dLbl>
            <c:dLbl>
              <c:idx val="1"/>
              <c:tx>
                <c:strRef>
                  <c:f>Credit_2017Q4!$M$11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{E67A6688-E92B-418C-AB10-3CA3206CEF88}</c15:txfldGUID>
                      <c15:f>Credit_2017Q4!$M$11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BB3-4369-A182-166F8A4079B9}"/>
                </c:ext>
              </c:extLst>
            </c:dLbl>
            <c:dLbl>
              <c:idx val="2"/>
              <c:tx>
                <c:strRef>
                  <c:f>Credit_2017Q4!$P$11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{63E95C3C-26B9-43C2-A735-8425C406FB35}</c15:txfldGUID>
                      <c15:f>Credit_2017Q4!$P$11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BB3-4369-A182-166F8A4079B9}"/>
                </c:ext>
              </c:extLst>
            </c:dLbl>
            <c:dLbl>
              <c:idx val="3"/>
              <c:tx>
                <c:strRef>
                  <c:f>Credit_2017Q4!$S$11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{A1B3B754-178A-4909-8B42-0D45BF123DFE}</c15:txfldGUID>
                      <c15:f>Credit_2017Q4!$S$11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BB3-4369-A182-166F8A4079B9}"/>
                </c:ext>
              </c:extLst>
            </c:dLbl>
            <c:dLbl>
              <c:idx val="4"/>
              <c:tx>
                <c:strRef>
                  <c:f>Credit_2017Q4!$V$11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{AC9A8BF0-4B35-427D-8D90-07193AB05B6A}</c15:txfldGUID>
                      <c15:f>Credit_2017Q4!$V$11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(Credit_2017Q4!$Z$11,Credit_2017Q4!$L$11,Credit_2017Q4!$O$11,Credit_2017Q4!$R$11,Credit_2017Q4!$U$11)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BB3-4369-A182-166F8A4079B9}"/>
            </c:ext>
          </c:extLst>
        </c:ser>
        <c:ser>
          <c:idx val="4"/>
          <c:order val="4"/>
          <c:tx>
            <c:strRef>
              <c:f>Credit_2017Q4!$J$12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{49BCC193-742B-41B3-BA40-48799A6086F5}</c15:txfldGUID>
                      <c15:f>Credit_2017Q4!$J$12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BB3-4369-A182-166F8A4079B9}"/>
                </c:ext>
              </c:extLst>
            </c:dLbl>
            <c:dLbl>
              <c:idx val="1"/>
              <c:tx>
                <c:strRef>
                  <c:f>Credit_2017Q4!$M$12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{322396B1-289B-4478-B64F-43ACCEC3A38B}</c15:txfldGUID>
                      <c15:f>Credit_2017Q4!$M$12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BB3-4369-A182-166F8A4079B9}"/>
                </c:ext>
              </c:extLst>
            </c:dLbl>
            <c:dLbl>
              <c:idx val="2"/>
              <c:tx>
                <c:strRef>
                  <c:f>Credit_2017Q4!$P$12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{D4235B8C-803D-4E94-BEC7-F8E36ED07268}</c15:txfldGUID>
                      <c15:f>Credit_2017Q4!$P$12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BB3-4369-A182-166F8A4079B9}"/>
                </c:ext>
              </c:extLst>
            </c:dLbl>
            <c:dLbl>
              <c:idx val="3"/>
              <c:tx>
                <c:strRef>
                  <c:f>Credit_2017Q4!$S$12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{CEE6F39F-ECE3-46DA-AAC6-06884EBA9722}</c15:txfldGUID>
                      <c15:f>Credit_2017Q4!$S$12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BB3-4369-A182-166F8A4079B9}"/>
                </c:ext>
              </c:extLst>
            </c:dLbl>
            <c:dLbl>
              <c:idx val="4"/>
              <c:tx>
                <c:strRef>
                  <c:f>Credit_2017Q4!$V$12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{DFFF03EF-6AD0-4A53-AFE4-C12B30EB5EF2}</c15:txfldGUID>
                      <c15:f>Credit_2017Q4!$V$12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(Credit_2017Q4!$Z$12,Credit_2017Q4!$L$12,Credit_2017Q4!$O$12,Credit_2017Q4!$R$12,Credit_2017Q4!$U$12)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BB3-4369-A182-166F8A4079B9}"/>
            </c:ext>
          </c:extLst>
        </c:ser>
        <c:ser>
          <c:idx val="5"/>
          <c:order val="5"/>
          <c:tx>
            <c:strRef>
              <c:f>Credit_2017Q4!$J$13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{34B9CEB8-BF6F-4DE7-A038-FE64E8E1A0C1}</c15:txfldGUID>
                      <c15:f>Credit_2017Q4!$J$13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BB3-4369-A182-166F8A4079B9}"/>
                </c:ext>
              </c:extLst>
            </c:dLbl>
            <c:dLbl>
              <c:idx val="1"/>
              <c:tx>
                <c:strRef>
                  <c:f>Credit_2017Q4!$M$13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{2A50712E-42D6-4395-A3F9-C70B76074A26}</c15:txfldGUID>
                      <c15:f>Credit_2017Q4!$M$13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BB3-4369-A182-166F8A4079B9}"/>
                </c:ext>
              </c:extLst>
            </c:dLbl>
            <c:dLbl>
              <c:idx val="2"/>
              <c:tx>
                <c:strRef>
                  <c:f>Credit_2017Q4!$P$13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{E6B32909-D6E6-4E45-AB31-85A0228B580C}</c15:txfldGUID>
                      <c15:f>Credit_2017Q4!$P$13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BB3-4369-A182-166F8A4079B9}"/>
                </c:ext>
              </c:extLst>
            </c:dLbl>
            <c:dLbl>
              <c:idx val="3"/>
              <c:tx>
                <c:strRef>
                  <c:f>Credit_2017Q4!$S$13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{D3701D85-A362-4E4B-B5EE-DD45FF25FD0C}</c15:txfldGUID>
                      <c15:f>Credit_2017Q4!$S$13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BB3-4369-A182-166F8A4079B9}"/>
                </c:ext>
              </c:extLst>
            </c:dLbl>
            <c:dLbl>
              <c:idx val="4"/>
              <c:tx>
                <c:strRef>
                  <c:f>Credit_2017Q4!$V$13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{B27F4050-3CEA-4ADD-868D-27F9954F59CB}</c15:txfldGUID>
                      <c15:f>Credit_2017Q4!$V$13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(Credit_2017Q4!$Z$13,Credit_2017Q4!$L$13,Credit_2017Q4!$O$13,Credit_2017Q4!$R$13,Credit_2017Q4!$U$13)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BB3-4369-A182-166F8A407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1DD-4AB0-AFC5-DD8B7FE18B1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DD-4AB0-AFC5-DD8B7FE18B1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DD-4AB0-AFC5-DD8B7FE18B1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1DD-4AB0-AFC5-DD8B7FE18B1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1DD-4AB0-AFC5-DD8B7FE18B1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1DD-4AB0-AFC5-DD8B7FE18B1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1DD-4AB0-AFC5-DD8B7FE18B1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1DD-4AB0-AFC5-DD8B7FE18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Credit_2017Q3!$M$8:$M$13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DD-4AB0-AFC5-DD8B7FE1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{CAE9BD60-27C2-49D9-AAC3-FCA87597666E}</c15:txfldGUID>
                      <c15:f>Credit_2017Q3!$J$8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350-414C-8214-C171110BEB0C}"/>
                </c:ext>
              </c:extLst>
            </c:dLbl>
            <c:dLbl>
              <c:idx val="1"/>
              <c:tx>
                <c:strRef>
                  <c:f>Credit_2017Q3!$M$8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{72BA2613-BAC9-410F-83C9-54FBFE1B0B8E}</c15:txfldGUID>
                      <c15:f>Credit_2017Q3!$M$8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350-414C-8214-C171110BEB0C}"/>
                </c:ext>
              </c:extLst>
            </c:dLbl>
            <c:dLbl>
              <c:idx val="2"/>
              <c:tx>
                <c:strRef>
                  <c:f>Credit_2017Q3!$P$8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{7FF5DD1E-1A64-4257-8B3E-E32F038D6E04}</c15:txfldGUID>
                      <c15:f>Credit_2017Q3!$P$8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350-414C-8214-C171110BEB0C}"/>
                </c:ext>
              </c:extLst>
            </c:dLbl>
            <c:dLbl>
              <c:idx val="3"/>
              <c:tx>
                <c:strRef>
                  <c:f>Credit_2017Q3!$S$8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{9B8AAFDB-1357-4568-B274-5A72B62C8A95}</c15:txfldGUID>
                      <c15:f>Credit_2017Q3!$S$8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350-414C-8214-C171110BEB0C}"/>
                </c:ext>
              </c:extLst>
            </c:dLbl>
            <c:dLbl>
              <c:idx val="4"/>
              <c:tx>
                <c:strRef>
                  <c:f>Credit_2017Q3!$V$8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{EC67F0BD-CEDB-4AEF-9174-63A71639CE0A}</c15:txfldGUID>
                      <c15:f>Credit_2017Q3!$V$8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(Credit_2017Q3!$Z$8,Credit_2017Q3!$L$8,Credit_2017Q3!$O$8,Credit_2017Q3!$R$8,Credit_2017Q3!$U$8)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50-414C-8214-C171110BEB0C}"/>
            </c:ext>
          </c:extLst>
        </c:ser>
        <c:ser>
          <c:idx val="1"/>
          <c:order val="1"/>
          <c:tx>
            <c:strRef>
              <c:f>Credit_2017Q3!$J$9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{B5D45FB0-EDE1-4564-9E71-D015FC7FE951}</c15:txfldGUID>
                      <c15:f>Credit_2017Q3!$J$9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350-414C-8214-C171110BEB0C}"/>
                </c:ext>
              </c:extLst>
            </c:dLbl>
            <c:dLbl>
              <c:idx val="1"/>
              <c:tx>
                <c:strRef>
                  <c:f>Credit_2017Q3!$M$9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{0A1C00C4-B012-458A-83E0-5570E9DE5FAA}</c15:txfldGUID>
                      <c15:f>Credit_2017Q3!$M$9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350-414C-8214-C171110BEB0C}"/>
                </c:ext>
              </c:extLst>
            </c:dLbl>
            <c:dLbl>
              <c:idx val="2"/>
              <c:tx>
                <c:strRef>
                  <c:f>Credit_2017Q3!$P$9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{87A68820-E39B-495B-BA8D-808DDD4A8C89}</c15:txfldGUID>
                      <c15:f>Credit_2017Q3!$P$9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350-414C-8214-C171110BEB0C}"/>
                </c:ext>
              </c:extLst>
            </c:dLbl>
            <c:dLbl>
              <c:idx val="3"/>
              <c:tx>
                <c:strRef>
                  <c:f>Credit_2017Q3!$S$9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{5E709C87-F6D1-4A1B-9FCA-D28CCF01E167}</c15:txfldGUID>
                      <c15:f>Credit_2017Q3!$S$9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350-414C-8214-C171110BEB0C}"/>
                </c:ext>
              </c:extLst>
            </c:dLbl>
            <c:dLbl>
              <c:idx val="4"/>
              <c:tx>
                <c:strRef>
                  <c:f>Credit_2017Q3!$V$9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{FCC7EAA2-53F8-43F1-970E-CB67FE69C432}</c15:txfldGUID>
                      <c15:f>Credit_2017Q3!$V$9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(Credit_2017Q3!$Z$9,Credit_2017Q3!$L$9,Credit_2017Q3!$O$9,Credit_2017Q3!$R$9,Credit_2017Q3!$U$9)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50-414C-8214-C171110BEB0C}"/>
            </c:ext>
          </c:extLst>
        </c:ser>
        <c:ser>
          <c:idx val="2"/>
          <c:order val="2"/>
          <c:tx>
            <c:strRef>
              <c:f>Credit_2017Q3!$J$10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{9286D343-54E1-424E-AB22-87F62C749FDB}</c15:txfldGUID>
                      <c15:f>Credit_2017Q3!$J$10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350-414C-8214-C171110BEB0C}"/>
                </c:ext>
              </c:extLst>
            </c:dLbl>
            <c:dLbl>
              <c:idx val="1"/>
              <c:tx>
                <c:strRef>
                  <c:f>Credit_2017Q3!$M$10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{5C408F4D-37E1-4094-ACA4-4E32A106DB78}</c15:txfldGUID>
                      <c15:f>Credit_2017Q3!$M$10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350-414C-8214-C171110BEB0C}"/>
                </c:ext>
              </c:extLst>
            </c:dLbl>
            <c:dLbl>
              <c:idx val="2"/>
              <c:tx>
                <c:strRef>
                  <c:f>Credit_2017Q3!$P$10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{DBE07711-4D52-4DC9-A282-7763DA6EA476}</c15:txfldGUID>
                      <c15:f>Credit_2017Q3!$P$10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350-414C-8214-C171110BEB0C}"/>
                </c:ext>
              </c:extLst>
            </c:dLbl>
            <c:dLbl>
              <c:idx val="3"/>
              <c:tx>
                <c:strRef>
                  <c:f>Credit_2017Q3!$S$10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{5542562B-2D67-41BD-8F6B-CFAC6AF8BC67}</c15:txfldGUID>
                      <c15:f>Credit_2017Q3!$S$10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350-414C-8214-C171110BEB0C}"/>
                </c:ext>
              </c:extLst>
            </c:dLbl>
            <c:dLbl>
              <c:idx val="4"/>
              <c:tx>
                <c:strRef>
                  <c:f>Credit_2017Q3!$V$10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{22742264-09BC-4344-9AA7-5199D813ED50}</c15:txfldGUID>
                      <c15:f>Credit_2017Q3!$V$10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(Credit_2017Q3!$Z$10,Credit_2017Q3!$L$10,Credit_2017Q3!$O$10,Credit_2017Q3!$R$10,Credit_2017Q3!$U$10)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50-414C-8214-C171110BEB0C}"/>
            </c:ext>
          </c:extLst>
        </c:ser>
        <c:ser>
          <c:idx val="3"/>
          <c:order val="3"/>
          <c:tx>
            <c:strRef>
              <c:f>Credit_2017Q3!$J$11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{69098EE9-BE64-4CA1-9B79-562A4DCE9867}</c15:txfldGUID>
                      <c15:f>Credit_2017Q3!$J$11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350-414C-8214-C171110BEB0C}"/>
                </c:ext>
              </c:extLst>
            </c:dLbl>
            <c:dLbl>
              <c:idx val="1"/>
              <c:tx>
                <c:strRef>
                  <c:f>Credit_2017Q3!$M$11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{2E3D67E2-6F1A-4BB7-AD8D-F29A110384FE}</c15:txfldGUID>
                      <c15:f>Credit_2017Q3!$M$11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350-414C-8214-C171110BEB0C}"/>
                </c:ext>
              </c:extLst>
            </c:dLbl>
            <c:dLbl>
              <c:idx val="2"/>
              <c:tx>
                <c:strRef>
                  <c:f>Credit_2017Q3!$P$11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{9F26DA9D-661A-4893-A176-BF362A1FD45D}</c15:txfldGUID>
                      <c15:f>Credit_2017Q3!$P$11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350-414C-8214-C171110BEB0C}"/>
                </c:ext>
              </c:extLst>
            </c:dLbl>
            <c:dLbl>
              <c:idx val="3"/>
              <c:tx>
                <c:strRef>
                  <c:f>Credit_2017Q3!$S$11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{AC7F9229-C123-4588-A20C-AF8F29D4A8B8}</c15:txfldGUID>
                      <c15:f>Credit_2017Q3!$S$11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350-414C-8214-C171110BEB0C}"/>
                </c:ext>
              </c:extLst>
            </c:dLbl>
            <c:dLbl>
              <c:idx val="4"/>
              <c:tx>
                <c:strRef>
                  <c:f>Credit_2017Q3!$V$11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{CF661740-2D73-474D-8E5C-8F93B389388B}</c15:txfldGUID>
                      <c15:f>Credit_2017Q3!$V$11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(Credit_2017Q3!$Z$11,Credit_2017Q3!$L$11,Credit_2017Q3!$O$11,Credit_2017Q3!$R$11,Credit_2017Q3!$U$11)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50-414C-8214-C171110BEB0C}"/>
            </c:ext>
          </c:extLst>
        </c:ser>
        <c:ser>
          <c:idx val="4"/>
          <c:order val="4"/>
          <c:tx>
            <c:strRef>
              <c:f>Credit_2017Q3!$J$12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{CE698E9F-7A22-466A-83C3-A1B7C78ABFC4}</c15:txfldGUID>
                      <c15:f>Credit_2017Q3!$J$12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350-414C-8214-C171110BEB0C}"/>
                </c:ext>
              </c:extLst>
            </c:dLbl>
            <c:dLbl>
              <c:idx val="1"/>
              <c:tx>
                <c:strRef>
                  <c:f>Credit_2017Q3!$M$12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{C6514346-4710-48C9-8A0F-C24741884686}</c15:txfldGUID>
                      <c15:f>Credit_2017Q3!$M$12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350-414C-8214-C171110BEB0C}"/>
                </c:ext>
              </c:extLst>
            </c:dLbl>
            <c:dLbl>
              <c:idx val="2"/>
              <c:tx>
                <c:strRef>
                  <c:f>Credit_2017Q3!$P$12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{413D9342-DC1B-42BA-93FD-C1B57AF591AB}</c15:txfldGUID>
                      <c15:f>Credit_2017Q3!$P$12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350-414C-8214-C171110BEB0C}"/>
                </c:ext>
              </c:extLst>
            </c:dLbl>
            <c:dLbl>
              <c:idx val="3"/>
              <c:tx>
                <c:strRef>
                  <c:f>Credit_2017Q3!$S$12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{D0158027-5656-4FF2-A1A0-0CFD64639F87}</c15:txfldGUID>
                      <c15:f>Credit_2017Q3!$S$12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350-414C-8214-C171110BEB0C}"/>
                </c:ext>
              </c:extLst>
            </c:dLbl>
            <c:dLbl>
              <c:idx val="4"/>
              <c:tx>
                <c:strRef>
                  <c:f>Credit_2017Q3!$V$12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{1DEAF220-697A-490D-94A5-62D61FAD9D0A}</c15:txfldGUID>
                      <c15:f>Credit_2017Q3!$V$12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(Credit_2017Q3!$Z$12,Credit_2017Q3!$L$12,Credit_2017Q3!$O$12,Credit_2017Q3!$R$12,Credit_2017Q3!$U$12)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50-414C-8214-C171110BEB0C}"/>
            </c:ext>
          </c:extLst>
        </c:ser>
        <c:ser>
          <c:idx val="5"/>
          <c:order val="5"/>
          <c:tx>
            <c:strRef>
              <c:f>Credit_2017Q3!$J$13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{E8E91D47-34D3-45AF-A7C9-7BC3FE62BE0B}</c15:txfldGUID>
                      <c15:f>Credit_2017Q3!$J$13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350-414C-8214-C171110BEB0C}"/>
                </c:ext>
              </c:extLst>
            </c:dLbl>
            <c:dLbl>
              <c:idx val="1"/>
              <c:tx>
                <c:strRef>
                  <c:f>Credit_2017Q3!$M$13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{764CDB04-B5BC-484D-B642-0F967333DEBA}</c15:txfldGUID>
                      <c15:f>Credit_2017Q3!$M$13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350-414C-8214-C171110BEB0C}"/>
                </c:ext>
              </c:extLst>
            </c:dLbl>
            <c:dLbl>
              <c:idx val="2"/>
              <c:tx>
                <c:strRef>
                  <c:f>Credit_2017Q3!$P$13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{BE87F6BE-E31F-42E5-92F7-D5D1849DBC61}</c15:txfldGUID>
                      <c15:f>Credit_2017Q3!$P$13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350-414C-8214-C171110BEB0C}"/>
                </c:ext>
              </c:extLst>
            </c:dLbl>
            <c:dLbl>
              <c:idx val="3"/>
              <c:tx>
                <c:strRef>
                  <c:f>Credit_2017Q3!$S$13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{0ED26F67-D72E-43AF-A0C5-C40310A1A787}</c15:txfldGUID>
                      <c15:f>Credit_2017Q3!$S$13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350-414C-8214-C171110BEB0C}"/>
                </c:ext>
              </c:extLst>
            </c:dLbl>
            <c:dLbl>
              <c:idx val="4"/>
              <c:tx>
                <c:strRef>
                  <c:f>Credit_2017Q3!$V$13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{8F66D665-E4E7-41A2-AA25-EC1579C04C60}</c15:txfldGUID>
                      <c15:f>Credit_2017Q3!$V$13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(Credit_2017Q3!$Z$13,Credit_2017Q3!$L$13,Credit_2017Q3!$O$13,Credit_2017Q3!$R$13,Credit_2017Q3!$U$13)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350-414C-8214-C171110B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4BF-434A-B7B7-F1DC5A0E957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4BF-434A-B7B7-F1DC5A0E957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4BF-434A-B7B7-F1DC5A0E957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4BF-434A-B7B7-F1DC5A0E957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4BF-434A-B7B7-F1DC5A0E957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4BF-434A-B7B7-F1DC5A0E957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4BF-434A-B7B7-F1DC5A0E957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4BF-434A-B7B7-F1DC5A0E9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Credit_2017Q2!$M$8:$M$13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BF-434A-B7B7-F1DC5A0E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{7796B3E8-BAE3-4B61-8E28-15D5804FCB6A}</c15:txfldGUID>
                      <c15:f>Credit_2017Q2!$J$8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0B-421A-832F-ABDD6552DD96}"/>
                </c:ext>
              </c:extLst>
            </c:dLbl>
            <c:dLbl>
              <c:idx val="1"/>
              <c:tx>
                <c:strRef>
                  <c:f>Credit_2017Q2!$M$8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{40551580-BDBE-430C-9337-9525084BC8F2}</c15:txfldGUID>
                      <c15:f>Credit_2017Q2!$M$8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0B-421A-832F-ABDD6552DD96}"/>
                </c:ext>
              </c:extLst>
            </c:dLbl>
            <c:dLbl>
              <c:idx val="2"/>
              <c:tx>
                <c:strRef>
                  <c:f>Credit_2017Q2!$P$8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{2854F782-432C-44DD-B081-E56471525F96}</c15:txfldGUID>
                      <c15:f>Credit_2017Q2!$P$8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0B-421A-832F-ABDD6552DD96}"/>
                </c:ext>
              </c:extLst>
            </c:dLbl>
            <c:dLbl>
              <c:idx val="3"/>
              <c:tx>
                <c:strRef>
                  <c:f>Credit_2017Q2!$S$8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{B79D99D0-FFB9-41D5-8D5D-8586F678D713}</c15:txfldGUID>
                      <c15:f>Credit_2017Q2!$S$8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0B-421A-832F-ABDD6552DD96}"/>
                </c:ext>
              </c:extLst>
            </c:dLbl>
            <c:dLbl>
              <c:idx val="4"/>
              <c:tx>
                <c:strRef>
                  <c:f>Credit_2017Q2!$V$8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{21EDB197-19E8-4060-B53E-2389DE3052E8}</c15:txfldGUID>
                      <c15:f>Credit_2017Q2!$V$8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(Credit_2017Q2!$Z$8,Credit_2017Q2!$L$8,Credit_2017Q2!$O$8,Credit_2017Q2!$R$8,Credit_2017Q2!$U$8)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0B-421A-832F-ABDD6552DD96}"/>
            </c:ext>
          </c:extLst>
        </c:ser>
        <c:ser>
          <c:idx val="1"/>
          <c:order val="1"/>
          <c:tx>
            <c:strRef>
              <c:f>Credit_2017Q2!$J$9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{B9127EDB-3AA8-46AE-9840-01EF627A0170}</c15:txfldGUID>
                      <c15:f>Credit_2017Q2!$J$9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0B-421A-832F-ABDD6552DD96}"/>
                </c:ext>
              </c:extLst>
            </c:dLbl>
            <c:dLbl>
              <c:idx val="1"/>
              <c:tx>
                <c:strRef>
                  <c:f>Credit_2017Q2!$M$9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{21935F0A-82C0-4570-AE82-EC374CC29EFB}</c15:txfldGUID>
                      <c15:f>Credit_2017Q2!$M$9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0B-421A-832F-ABDD6552DD96}"/>
                </c:ext>
              </c:extLst>
            </c:dLbl>
            <c:dLbl>
              <c:idx val="2"/>
              <c:tx>
                <c:strRef>
                  <c:f>Credit_2017Q2!$P$9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{C1A6DD2E-CAFF-4F08-A87E-456C3E0F370D}</c15:txfldGUID>
                      <c15:f>Credit_2017Q2!$P$9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0B-421A-832F-ABDD6552DD96}"/>
                </c:ext>
              </c:extLst>
            </c:dLbl>
            <c:dLbl>
              <c:idx val="3"/>
              <c:tx>
                <c:strRef>
                  <c:f>Credit_2017Q2!$S$9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{DA9F9054-5665-4CB2-9A11-BB6116AFE1DE}</c15:txfldGUID>
                      <c15:f>Credit_2017Q2!$S$9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0B-421A-832F-ABDD6552DD96}"/>
                </c:ext>
              </c:extLst>
            </c:dLbl>
            <c:dLbl>
              <c:idx val="4"/>
              <c:tx>
                <c:strRef>
                  <c:f>Credit_2017Q2!$V$9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{FA863576-0E5F-44CD-8380-71FB9B1237D2}</c15:txfldGUID>
                      <c15:f>Credit_2017Q2!$V$9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(Credit_2017Q2!$Z$9,Credit_2017Q2!$L$9,Credit_2017Q2!$O$9,Credit_2017Q2!$R$9,Credit_2017Q2!$U$9)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0B-421A-832F-ABDD6552DD96}"/>
            </c:ext>
          </c:extLst>
        </c:ser>
        <c:ser>
          <c:idx val="2"/>
          <c:order val="2"/>
          <c:tx>
            <c:strRef>
              <c:f>Credit_2017Q2!$J$10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{3D7232CF-AA0F-4468-AB31-B42E40E3B1BC}</c15:txfldGUID>
                      <c15:f>Credit_2017Q2!$J$10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0B-421A-832F-ABDD6552DD96}"/>
                </c:ext>
              </c:extLst>
            </c:dLbl>
            <c:dLbl>
              <c:idx val="1"/>
              <c:tx>
                <c:strRef>
                  <c:f>Credit_2017Q2!$M$10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{0135516A-EC1F-4483-A5AB-87C322986D80}</c15:txfldGUID>
                      <c15:f>Credit_2017Q2!$M$10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0B-421A-832F-ABDD6552DD96}"/>
                </c:ext>
              </c:extLst>
            </c:dLbl>
            <c:dLbl>
              <c:idx val="2"/>
              <c:tx>
                <c:strRef>
                  <c:f>Credit_2017Q2!$P$10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{C1002363-B518-4B49-B180-98D8149F4B95}</c15:txfldGUID>
                      <c15:f>Credit_2017Q2!$P$10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0B-421A-832F-ABDD6552DD96}"/>
                </c:ext>
              </c:extLst>
            </c:dLbl>
            <c:dLbl>
              <c:idx val="3"/>
              <c:tx>
                <c:strRef>
                  <c:f>Credit_2017Q2!$S$10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{CC871FB6-630B-49F2-A161-CB3434A7C549}</c15:txfldGUID>
                      <c15:f>Credit_2017Q2!$S$10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0B-421A-832F-ABDD6552DD96}"/>
                </c:ext>
              </c:extLst>
            </c:dLbl>
            <c:dLbl>
              <c:idx val="4"/>
              <c:tx>
                <c:strRef>
                  <c:f>Credit_2017Q2!$V$10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{87DEF80F-87E5-4C44-A71D-7F4CFA9DE1E9}</c15:txfldGUID>
                      <c15:f>Credit_2017Q2!$V$10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(Credit_2017Q2!$Z$10,Credit_2017Q2!$L$10,Credit_2017Q2!$O$10,Credit_2017Q2!$R$10,Credit_2017Q2!$U$10)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0B-421A-832F-ABDD6552DD96}"/>
            </c:ext>
          </c:extLst>
        </c:ser>
        <c:ser>
          <c:idx val="3"/>
          <c:order val="3"/>
          <c:tx>
            <c:strRef>
              <c:f>Credit_2017Q2!$J$11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{66F1667A-0951-4A39-A084-6454D3AF5337}</c15:txfldGUID>
                      <c15:f>Credit_2017Q2!$J$11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0B-421A-832F-ABDD6552DD96}"/>
                </c:ext>
              </c:extLst>
            </c:dLbl>
            <c:dLbl>
              <c:idx val="1"/>
              <c:tx>
                <c:strRef>
                  <c:f>Credit_2017Q2!$M$11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{00E2D7F6-8F81-499A-B7C3-4BFD29D48204}</c15:txfldGUID>
                      <c15:f>Credit_2017Q2!$M$11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0B-421A-832F-ABDD6552DD96}"/>
                </c:ext>
              </c:extLst>
            </c:dLbl>
            <c:dLbl>
              <c:idx val="2"/>
              <c:tx>
                <c:strRef>
                  <c:f>Credit_2017Q2!$P$11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{22F1884A-80D5-40F1-B3B5-CA03C8B8F5F5}</c15:txfldGUID>
                      <c15:f>Credit_2017Q2!$P$11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0B-421A-832F-ABDD6552DD96}"/>
                </c:ext>
              </c:extLst>
            </c:dLbl>
            <c:dLbl>
              <c:idx val="3"/>
              <c:tx>
                <c:strRef>
                  <c:f>Credit_2017Q2!$S$11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{88BBBC23-50CA-4D50-B065-257166942518}</c15:txfldGUID>
                      <c15:f>Credit_2017Q2!$S$11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0B-421A-832F-ABDD6552DD96}"/>
                </c:ext>
              </c:extLst>
            </c:dLbl>
            <c:dLbl>
              <c:idx val="4"/>
              <c:tx>
                <c:strRef>
                  <c:f>Credit_2017Q2!$V$11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{27B66986-9D60-430E-A4F0-492F984B152C}</c15:txfldGUID>
                      <c15:f>Credit_2017Q2!$V$11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(Credit_2017Q2!$Z$11,Credit_2017Q2!$L$11,Credit_2017Q2!$O$11,Credit_2017Q2!$R$11,Credit_2017Q2!$U$11)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0B-421A-832F-ABDD6552DD96}"/>
            </c:ext>
          </c:extLst>
        </c:ser>
        <c:ser>
          <c:idx val="4"/>
          <c:order val="4"/>
          <c:tx>
            <c:strRef>
              <c:f>Credit_2017Q2!$J$12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{E06AF8A0-ABBA-4666-81B0-5F0DCE3BFBCF}</c15:txfldGUID>
                      <c15:f>Credit_2017Q2!$J$12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0B-421A-832F-ABDD6552DD96}"/>
                </c:ext>
              </c:extLst>
            </c:dLbl>
            <c:dLbl>
              <c:idx val="1"/>
              <c:tx>
                <c:strRef>
                  <c:f>Credit_2017Q2!$M$12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{30C74FE6-0D77-419D-88B7-4EEB0C3389DE}</c15:txfldGUID>
                      <c15:f>Credit_2017Q2!$M$12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0B-421A-832F-ABDD6552DD96}"/>
                </c:ext>
              </c:extLst>
            </c:dLbl>
            <c:dLbl>
              <c:idx val="2"/>
              <c:tx>
                <c:strRef>
                  <c:f>Credit_2017Q2!$P$12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{BD116952-BE69-46A3-BA3E-5651FCE5A52C}</c15:txfldGUID>
                      <c15:f>Credit_2017Q2!$P$12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0B-421A-832F-ABDD6552DD96}"/>
                </c:ext>
              </c:extLst>
            </c:dLbl>
            <c:dLbl>
              <c:idx val="3"/>
              <c:tx>
                <c:strRef>
                  <c:f>Credit_2017Q2!$S$12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{13375BA0-6FF9-43F5-B095-30DC8B1633A0}</c15:txfldGUID>
                      <c15:f>Credit_2017Q2!$S$12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0B-421A-832F-ABDD6552DD96}"/>
                </c:ext>
              </c:extLst>
            </c:dLbl>
            <c:dLbl>
              <c:idx val="4"/>
              <c:tx>
                <c:strRef>
                  <c:f>Credit_2017Q2!$V$12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{D0FF9057-AADC-4DF6-AA85-B1022D68682F}</c15:txfldGUID>
                      <c15:f>Credit_2017Q2!$V$12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(Credit_2017Q2!$Z$12,Credit_2017Q2!$L$12,Credit_2017Q2!$O$12,Credit_2017Q2!$R$12,Credit_2017Q2!$U$12)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0B-421A-832F-ABDD6552DD96}"/>
            </c:ext>
          </c:extLst>
        </c:ser>
        <c:ser>
          <c:idx val="5"/>
          <c:order val="5"/>
          <c:tx>
            <c:strRef>
              <c:f>Credit_2017Q2!$J$13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{6BF0333C-DA25-4D64-B33D-6481841B021E}</c15:txfldGUID>
                      <c15:f>Credit_2017Q2!$J$13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0B-421A-832F-ABDD6552DD96}"/>
                </c:ext>
              </c:extLst>
            </c:dLbl>
            <c:dLbl>
              <c:idx val="1"/>
              <c:tx>
                <c:strRef>
                  <c:f>Credit_2017Q2!$M$13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{328823F0-39EF-449E-A8B2-0EE6BBDEB303}</c15:txfldGUID>
                      <c15:f>Credit_2017Q2!$M$13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0B-421A-832F-ABDD6552DD96}"/>
                </c:ext>
              </c:extLst>
            </c:dLbl>
            <c:dLbl>
              <c:idx val="2"/>
              <c:tx>
                <c:strRef>
                  <c:f>Credit_2017Q2!$P$13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{BF681AD1-BB7D-4D13-952D-9C0ADE1C8395}</c15:txfldGUID>
                      <c15:f>Credit_2017Q2!$P$13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0B-421A-832F-ABDD6552DD96}"/>
                </c:ext>
              </c:extLst>
            </c:dLbl>
            <c:dLbl>
              <c:idx val="3"/>
              <c:tx>
                <c:strRef>
                  <c:f>Credit_2017Q2!$S$13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{4A37C40F-111C-4DF1-BB45-37FF7657B51F}</c15:txfldGUID>
                      <c15:f>Credit_2017Q2!$S$13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0B-421A-832F-ABDD6552DD96}"/>
                </c:ext>
              </c:extLst>
            </c:dLbl>
            <c:dLbl>
              <c:idx val="4"/>
              <c:tx>
                <c:strRef>
                  <c:f>Credit_2017Q2!$V$13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{ECAA1EAB-94A7-4C3C-B9CC-06AF7751774E}</c15:txfldGUID>
                      <c15:f>Credit_2017Q2!$V$13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(Credit_2017Q2!$Z$13,Credit_2017Q2!$L$13,Credit_2017Q2!$O$13,Credit_2017Q2!$R$13,Credit_2017Q2!$U$13)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0B-421A-832F-ABDD6552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59646208"/>
        <c:axId val="259647744"/>
      </c:barChart>
      <c:catAx>
        <c:axId val="25964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59647744"/>
        <c:crosses val="max"/>
        <c:auto val="1"/>
        <c:lblAlgn val="ctr"/>
        <c:lblOffset val="100"/>
        <c:noMultiLvlLbl val="0"/>
      </c:catAx>
      <c:valAx>
        <c:axId val="2596477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596462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93B-4DA5-8FAF-6500B9963CB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93B-4DA5-8FAF-6500B9963CB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93B-4DA5-8FAF-6500B9963CB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93B-4DA5-8FAF-6500B9963CB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93B-4DA5-8FAF-6500B9963CB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93B-4DA5-8FAF-6500B9963CB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93B-4DA5-8FAF-6500B9963CB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93B-4DA5-8FAF-6500B9963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Credit_2017Q1!$M$8:$M$13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0.26530612244897961</c:v>
                </c:pt>
                <c:pt idx="2">
                  <c:v>0.38775510204081631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3B-4DA5-8FAF-6500B996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{52535D79-8714-4E6E-894D-F6F4C14752C1}</c15:txfldGUID>
                      <c15:f>Credit_2017Q1!$J$8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DF-4E46-A6B5-AF113738A8AD}"/>
                </c:ext>
              </c:extLst>
            </c:dLbl>
            <c:dLbl>
              <c:idx val="1"/>
              <c:tx>
                <c:strRef>
                  <c:f>Credit_2017Q1!$M$8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{1A341CBE-5F24-495D-ACEB-DDE980F6E039}</c15:txfldGUID>
                      <c15:f>Credit_2017Q1!$M$8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DF-4E46-A6B5-AF113738A8AD}"/>
                </c:ext>
              </c:extLst>
            </c:dLbl>
            <c:dLbl>
              <c:idx val="2"/>
              <c:tx>
                <c:strRef>
                  <c:f>Credit_2017Q1!$P$8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{B1251EE3-06E9-46F5-9A8D-FE005247ECAE}</c15:txfldGUID>
                      <c15:f>Credit_2017Q1!$P$8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DF-4E46-A6B5-AF113738A8AD}"/>
                </c:ext>
              </c:extLst>
            </c:dLbl>
            <c:dLbl>
              <c:idx val="3"/>
              <c:tx>
                <c:strRef>
                  <c:f>Credit_2017Q1!$S$8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{E45EFA68-17DD-4EE3-9B0C-D78178750EAF}</c15:txfldGUID>
                      <c15:f>Credit_2017Q1!$S$8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DF-4E46-A6B5-AF113738A8AD}"/>
                </c:ext>
              </c:extLst>
            </c:dLbl>
            <c:dLbl>
              <c:idx val="4"/>
              <c:tx>
                <c:strRef>
                  <c:f>Credit_2017Q1!$V$8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{74723206-6F74-468F-8C8E-F7AD3CF080EF}</c15:txfldGUID>
                      <c15:f>Credit_2017Q1!$V$8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(Credit_2017Q1!$Z$8,Credit_2017Q1!$L$8,Credit_2017Q1!$O$8,Credit_2017Q1!$R$8,Credit_2017Q1!$U$8)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DF-4E46-A6B5-AF113738A8AD}"/>
            </c:ext>
          </c:extLst>
        </c:ser>
        <c:ser>
          <c:idx val="1"/>
          <c:order val="1"/>
          <c:tx>
            <c:strRef>
              <c:f>Credit_2017Q1!$J$9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{257D7FB0-457D-473D-BD3D-5FD9A5647EC1}</c15:txfldGUID>
                      <c15:f>Credit_2017Q1!$J$9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DF-4E46-A6B5-AF113738A8AD}"/>
                </c:ext>
              </c:extLst>
            </c:dLbl>
            <c:dLbl>
              <c:idx val="1"/>
              <c:tx>
                <c:strRef>
                  <c:f>Credit_2017Q1!$M$9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{68EF9DA1-495F-4BAF-A455-5EA2FED5F7F0}</c15:txfldGUID>
                      <c15:f>Credit_2017Q1!$M$9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DF-4E46-A6B5-AF113738A8AD}"/>
                </c:ext>
              </c:extLst>
            </c:dLbl>
            <c:dLbl>
              <c:idx val="2"/>
              <c:tx>
                <c:strRef>
                  <c:f>Credit_2017Q1!$P$9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{F0457315-3227-47C3-AA9F-A68D09B8DA9D}</c15:txfldGUID>
                      <c15:f>Credit_2017Q1!$P$9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DF-4E46-A6B5-AF113738A8AD}"/>
                </c:ext>
              </c:extLst>
            </c:dLbl>
            <c:dLbl>
              <c:idx val="3"/>
              <c:tx>
                <c:strRef>
                  <c:f>Credit_2017Q1!$S$9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{5D1671CF-A680-4A5E-867B-37A972DBE04B}</c15:txfldGUID>
                      <c15:f>Credit_2017Q1!$S$9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DF-4E46-A6B5-AF113738A8AD}"/>
                </c:ext>
              </c:extLst>
            </c:dLbl>
            <c:dLbl>
              <c:idx val="4"/>
              <c:tx>
                <c:strRef>
                  <c:f>Credit_2017Q1!$V$9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{6CAD5105-C1E7-4204-8D8B-EA5360498C94}</c15:txfldGUID>
                      <c15:f>Credit_2017Q1!$V$9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(Credit_2017Q1!$Z$9,Credit_2017Q1!$L$9,Credit_2017Q1!$O$9,Credit_2017Q1!$R$9,Credit_2017Q1!$U$9)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DF-4E46-A6B5-AF113738A8AD}"/>
            </c:ext>
          </c:extLst>
        </c:ser>
        <c:ser>
          <c:idx val="2"/>
          <c:order val="2"/>
          <c:tx>
            <c:strRef>
              <c:f>Credit_2017Q1!$J$10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{0C4B9348-834E-4C4D-9270-0475E3FF59AA}</c15:txfldGUID>
                      <c15:f>Credit_2017Q1!$J$10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DF-4E46-A6B5-AF113738A8AD}"/>
                </c:ext>
              </c:extLst>
            </c:dLbl>
            <c:dLbl>
              <c:idx val="1"/>
              <c:tx>
                <c:strRef>
                  <c:f>Credit_2017Q1!$M$10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{EA343724-2852-4FC4-9CEC-5FC2DBCB80AD}</c15:txfldGUID>
                      <c15:f>Credit_2017Q1!$M$10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DF-4E46-A6B5-AF113738A8AD}"/>
                </c:ext>
              </c:extLst>
            </c:dLbl>
            <c:dLbl>
              <c:idx val="2"/>
              <c:tx>
                <c:strRef>
                  <c:f>Credit_2017Q1!$P$10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{396F155E-A138-4FD8-9742-F39109359822}</c15:txfldGUID>
                      <c15:f>Credit_2017Q1!$P$10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DF-4E46-A6B5-AF113738A8AD}"/>
                </c:ext>
              </c:extLst>
            </c:dLbl>
            <c:dLbl>
              <c:idx val="3"/>
              <c:tx>
                <c:strRef>
                  <c:f>Credit_2017Q1!$S$10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{A277BED3-15B2-432C-870C-171C4586140F}</c15:txfldGUID>
                      <c15:f>Credit_2017Q1!$S$10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DF-4E46-A6B5-AF113738A8AD}"/>
                </c:ext>
              </c:extLst>
            </c:dLbl>
            <c:dLbl>
              <c:idx val="4"/>
              <c:tx>
                <c:strRef>
                  <c:f>Credit_2017Q1!$V$10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{3456590C-6B74-4CFE-AA7F-1A8251975518}</c15:txfldGUID>
                      <c15:f>Credit_2017Q1!$V$10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(Credit_2017Q1!$Z$10,Credit_2017Q1!$L$10,Credit_2017Q1!$O$10,Credit_2017Q1!$R$10,Credit_2017Q1!$U$10)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DF-4E46-A6B5-AF113738A8AD}"/>
            </c:ext>
          </c:extLst>
        </c:ser>
        <c:ser>
          <c:idx val="3"/>
          <c:order val="3"/>
          <c:tx>
            <c:strRef>
              <c:f>Credit_2017Q1!$J$11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{28ECC8F5-C284-404B-A4A0-592B4002F37E}</c15:txfldGUID>
                      <c15:f>Credit_2017Q1!$J$11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DF-4E46-A6B5-AF113738A8AD}"/>
                </c:ext>
              </c:extLst>
            </c:dLbl>
            <c:dLbl>
              <c:idx val="1"/>
              <c:tx>
                <c:strRef>
                  <c:f>Credit_2017Q1!$M$11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{2321DB34-3533-4AD8-AFD0-CB732C2F4217}</c15:txfldGUID>
                      <c15:f>Credit_2017Q1!$M$11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DF-4E46-A6B5-AF113738A8AD}"/>
                </c:ext>
              </c:extLst>
            </c:dLbl>
            <c:dLbl>
              <c:idx val="2"/>
              <c:tx>
                <c:strRef>
                  <c:f>Credit_2017Q1!$P$11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{AD0D8405-E977-4470-B0E5-55D793643154}</c15:txfldGUID>
                      <c15:f>Credit_2017Q1!$P$11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DF-4E46-A6B5-AF113738A8AD}"/>
                </c:ext>
              </c:extLst>
            </c:dLbl>
            <c:dLbl>
              <c:idx val="3"/>
              <c:tx>
                <c:strRef>
                  <c:f>Credit_2017Q1!$S$11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{72CD4270-4994-45C3-91DB-B6FD30FD00B6}</c15:txfldGUID>
                      <c15:f>Credit_2017Q1!$S$11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DF-4E46-A6B5-AF113738A8AD}"/>
                </c:ext>
              </c:extLst>
            </c:dLbl>
            <c:dLbl>
              <c:idx val="4"/>
              <c:tx>
                <c:strRef>
                  <c:f>Credit_2017Q1!$V$11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{D50BE8B7-563E-4F83-91F6-4F996F9BDC77}</c15:txfldGUID>
                      <c15:f>Credit_2017Q1!$V$11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(Credit_2017Q1!$Z$11,Credit_2017Q1!$L$11,Credit_2017Q1!$O$11,Credit_2017Q1!$R$11,Credit_2017Q1!$U$11)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DF-4E46-A6B5-AF113738A8AD}"/>
            </c:ext>
          </c:extLst>
        </c:ser>
        <c:ser>
          <c:idx val="4"/>
          <c:order val="4"/>
          <c:tx>
            <c:strRef>
              <c:f>Credit_2017Q1!$J$12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{1305754B-6744-4310-95B7-F2AFC33AA3E4}</c15:txfldGUID>
                      <c15:f>Credit_2017Q1!$J$12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DF-4E46-A6B5-AF113738A8AD}"/>
                </c:ext>
              </c:extLst>
            </c:dLbl>
            <c:dLbl>
              <c:idx val="1"/>
              <c:tx>
                <c:strRef>
                  <c:f>Credit_2017Q1!$M$12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{35A004B5-86EA-4536-BAAC-4B232533CDE3}</c15:txfldGUID>
                      <c15:f>Credit_2017Q1!$M$12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DF-4E46-A6B5-AF113738A8AD}"/>
                </c:ext>
              </c:extLst>
            </c:dLbl>
            <c:dLbl>
              <c:idx val="2"/>
              <c:tx>
                <c:strRef>
                  <c:f>Credit_2017Q1!$P$12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{A70F1D98-6DCE-43E8-910A-8A62D3712D98}</c15:txfldGUID>
                      <c15:f>Credit_2017Q1!$P$12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DF-4E46-A6B5-AF113738A8AD}"/>
                </c:ext>
              </c:extLst>
            </c:dLbl>
            <c:dLbl>
              <c:idx val="3"/>
              <c:tx>
                <c:strRef>
                  <c:f>Credit_2017Q1!$S$12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{40FECC42-4C32-4C02-B885-6ED76D3E6EA2}</c15:txfldGUID>
                      <c15:f>Credit_2017Q1!$S$12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DF-4E46-A6B5-AF113738A8AD}"/>
                </c:ext>
              </c:extLst>
            </c:dLbl>
            <c:dLbl>
              <c:idx val="4"/>
              <c:tx>
                <c:strRef>
                  <c:f>Credit_2017Q1!$V$12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{B1EF1525-5A79-4407-97A1-4FEB220A4375}</c15:txfldGUID>
                      <c15:f>Credit_2017Q1!$V$12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(Credit_2017Q1!$Z$12,Credit_2017Q1!$L$12,Credit_2017Q1!$O$12,Credit_2017Q1!$R$12,Credit_2017Q1!$U$12)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DF-4E46-A6B5-AF113738A8AD}"/>
            </c:ext>
          </c:extLst>
        </c:ser>
        <c:ser>
          <c:idx val="5"/>
          <c:order val="5"/>
          <c:tx>
            <c:strRef>
              <c:f>Credit_2017Q1!$J$13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{08AAEEE1-4199-474B-8760-20C44EFA5709}</c15:txfldGUID>
                      <c15:f>Credit_2017Q1!$J$13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DF-4E46-A6B5-AF113738A8AD}"/>
                </c:ext>
              </c:extLst>
            </c:dLbl>
            <c:dLbl>
              <c:idx val="1"/>
              <c:tx>
                <c:strRef>
                  <c:f>Credit_2017Q1!$M$13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{7E258161-F3A5-41D0-9E72-B9D16F060F8D}</c15:txfldGUID>
                      <c15:f>Credit_2017Q1!$M$13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DF-4E46-A6B5-AF113738A8AD}"/>
                </c:ext>
              </c:extLst>
            </c:dLbl>
            <c:dLbl>
              <c:idx val="2"/>
              <c:tx>
                <c:strRef>
                  <c:f>Credit_2017Q1!$P$13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{1D5DC1C2-DFFF-4C1D-988F-03726DAB30E8}</c15:txfldGUID>
                      <c15:f>Credit_2017Q1!$P$13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DF-4E46-A6B5-AF113738A8AD}"/>
                </c:ext>
              </c:extLst>
            </c:dLbl>
            <c:dLbl>
              <c:idx val="3"/>
              <c:tx>
                <c:strRef>
                  <c:f>Credit_2017Q1!$S$13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{40FED56B-584F-4A1E-B11B-F083A1FE5CD4}</c15:txfldGUID>
                      <c15:f>Credit_2017Q1!$S$13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DF-4E46-A6B5-AF113738A8AD}"/>
                </c:ext>
              </c:extLst>
            </c:dLbl>
            <c:dLbl>
              <c:idx val="4"/>
              <c:tx>
                <c:strRef>
                  <c:f>Credit_2017Q1!$V$13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{E28FAD20-65BD-47EE-9535-DE40BA399516}</c15:txfldGUID>
                      <c15:f>Credit_2017Q1!$V$13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(Credit_2017Q1!$Z$13,Credit_2017Q1!$L$13,Credit_2017Q1!$O$13,Credit_2017Q1!$R$13,Credit_2017Q1!$U$13)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DF-4E46-A6B5-AF113738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158016"/>
        <c:axId val="261159552"/>
      </c:barChart>
      <c:catAx>
        <c:axId val="26115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159552"/>
        <c:crosses val="max"/>
        <c:auto val="1"/>
        <c:lblAlgn val="ctr"/>
        <c:lblOffset val="100"/>
        <c:noMultiLvlLbl val="0"/>
      </c:catAx>
      <c:valAx>
        <c:axId val="26115955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1580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C40-4B93-8F1A-2AF01F705BF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C40-4B93-8F1A-2AF01F705BF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C40-4B93-8F1A-2AF01F705BF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C40-4B93-8F1A-2AF01F705BF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C40-4B93-8F1A-2AF01F705BF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C40-4B93-8F1A-2AF01F705BF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C40-4B93-8F1A-2AF01F705BF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C40-4B93-8F1A-2AF01F705B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Credit_2021Q2!$M$8:$M$13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40-4B93-8F1A-2AF01F705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D41-46E1-94C9-8428631E0F6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D41-46E1-94C9-8428631E0F6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D41-46E1-94C9-8428631E0F6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D41-46E1-94C9-8428631E0F6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D41-46E1-94C9-8428631E0F6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D41-46E1-94C9-8428631E0F6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D41-46E1-94C9-8428631E0F6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D41-46E1-94C9-8428631E0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Credit_2016Q4!$M$8:$M$13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41-46E1-94C9-8428631E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{8E02B5E9-FA34-462D-B4A8-4575262A80D9}</c15:txfldGUID>
                      <c15:f>Credit_2016Q4!$J$8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77C-4CB6-AB94-F7F52BF4906D}"/>
                </c:ext>
              </c:extLst>
            </c:dLbl>
            <c:dLbl>
              <c:idx val="1"/>
              <c:tx>
                <c:strRef>
                  <c:f>Credit_2016Q4!$M$8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{A386C93B-7F6E-4797-92AF-2A75CC96D418}</c15:txfldGUID>
                      <c15:f>Credit_2016Q4!$M$8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77C-4CB6-AB94-F7F52BF4906D}"/>
                </c:ext>
              </c:extLst>
            </c:dLbl>
            <c:dLbl>
              <c:idx val="2"/>
              <c:tx>
                <c:strRef>
                  <c:f>Credit_2016Q4!$P$8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{9FB258FC-A62E-43B7-A6F1-C3B45249E39F}</c15:txfldGUID>
                      <c15:f>Credit_2016Q4!$P$8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77C-4CB6-AB94-F7F52BF4906D}"/>
                </c:ext>
              </c:extLst>
            </c:dLbl>
            <c:dLbl>
              <c:idx val="3"/>
              <c:tx>
                <c:strRef>
                  <c:f>Credit_2016Q4!$S$8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{DE6C06D1-F9AB-4A29-BDEA-7C4D4664FB3C}</c15:txfldGUID>
                      <c15:f>Credit_2016Q4!$S$8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77C-4CB6-AB94-F7F52BF4906D}"/>
                </c:ext>
              </c:extLst>
            </c:dLbl>
            <c:dLbl>
              <c:idx val="4"/>
              <c:tx>
                <c:strRef>
                  <c:f>Credit_2016Q4!$V$8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{C0AFF284-554D-42A5-95F0-EA61FC984A35}</c15:txfldGUID>
                      <c15:f>Credit_2016Q4!$V$8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(Credit_2016Q4!$Z$8,Credit_2016Q4!$L$8,Credit_2016Q4!$O$8,Credit_2016Q4!$R$8,Credit_2016Q4!$U$8)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C-4CB6-AB94-F7F52BF4906D}"/>
            </c:ext>
          </c:extLst>
        </c:ser>
        <c:ser>
          <c:idx val="1"/>
          <c:order val="1"/>
          <c:tx>
            <c:strRef>
              <c:f>Credit_2016Q4!$J$9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{5E610715-627A-4740-BC5F-1FDC4484D39A}</c15:txfldGUID>
                      <c15:f>Credit_2016Q4!$J$9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77C-4CB6-AB94-F7F52BF4906D}"/>
                </c:ext>
              </c:extLst>
            </c:dLbl>
            <c:dLbl>
              <c:idx val="1"/>
              <c:tx>
                <c:strRef>
                  <c:f>Credit_2016Q4!$M$9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{C2844F11-A617-4747-A58A-1632DEF15723}</c15:txfldGUID>
                      <c15:f>Credit_2016Q4!$M$9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77C-4CB6-AB94-F7F52BF4906D}"/>
                </c:ext>
              </c:extLst>
            </c:dLbl>
            <c:dLbl>
              <c:idx val="2"/>
              <c:tx>
                <c:strRef>
                  <c:f>Credit_2016Q4!$P$9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{533E0DCD-9C53-44DD-B5FF-E4AD4180A33E}</c15:txfldGUID>
                      <c15:f>Credit_2016Q4!$P$9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77C-4CB6-AB94-F7F52BF4906D}"/>
                </c:ext>
              </c:extLst>
            </c:dLbl>
            <c:dLbl>
              <c:idx val="3"/>
              <c:tx>
                <c:strRef>
                  <c:f>Credit_2016Q4!$S$9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{DEFC29B8-FAFE-4812-ACE1-0E0A708D62DF}</c15:txfldGUID>
                      <c15:f>Credit_2016Q4!$S$9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77C-4CB6-AB94-F7F52BF4906D}"/>
                </c:ext>
              </c:extLst>
            </c:dLbl>
            <c:dLbl>
              <c:idx val="4"/>
              <c:tx>
                <c:strRef>
                  <c:f>Credit_2016Q4!$V$9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{C93212DE-60F1-4281-9FD7-15B31654EBC2}</c15:txfldGUID>
                      <c15:f>Credit_2016Q4!$V$9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(Credit_2016Q4!$Z$9,Credit_2016Q4!$L$9,Credit_2016Q4!$O$9,Credit_2016Q4!$R$9,Credit_2016Q4!$U$9)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7C-4CB6-AB94-F7F52BF4906D}"/>
            </c:ext>
          </c:extLst>
        </c:ser>
        <c:ser>
          <c:idx val="2"/>
          <c:order val="2"/>
          <c:tx>
            <c:strRef>
              <c:f>Credit_2016Q4!$J$10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{44143D31-5DD5-4513-86E0-4600728A50E9}</c15:txfldGUID>
                      <c15:f>Credit_2016Q4!$J$10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77C-4CB6-AB94-F7F52BF4906D}"/>
                </c:ext>
              </c:extLst>
            </c:dLbl>
            <c:dLbl>
              <c:idx val="1"/>
              <c:tx>
                <c:strRef>
                  <c:f>Credit_2016Q4!$M$10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{22F4C3DC-3158-42E1-9068-4BD9F8ACD714}</c15:txfldGUID>
                      <c15:f>Credit_2016Q4!$M$10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77C-4CB6-AB94-F7F52BF4906D}"/>
                </c:ext>
              </c:extLst>
            </c:dLbl>
            <c:dLbl>
              <c:idx val="2"/>
              <c:tx>
                <c:strRef>
                  <c:f>Credit_2016Q4!$P$10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{CB302527-2383-42F3-8C64-05E89AE0D3A2}</c15:txfldGUID>
                      <c15:f>Credit_2016Q4!$P$10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77C-4CB6-AB94-F7F52BF4906D}"/>
                </c:ext>
              </c:extLst>
            </c:dLbl>
            <c:dLbl>
              <c:idx val="3"/>
              <c:tx>
                <c:strRef>
                  <c:f>Credit_2016Q4!$S$10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{02DDFD57-E794-4799-A292-42814945B40D}</c15:txfldGUID>
                      <c15:f>Credit_2016Q4!$S$10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77C-4CB6-AB94-F7F52BF4906D}"/>
                </c:ext>
              </c:extLst>
            </c:dLbl>
            <c:dLbl>
              <c:idx val="4"/>
              <c:tx>
                <c:strRef>
                  <c:f>Credit_2016Q4!$V$10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{BBF26EC1-0862-44E5-922B-2E66A412730A}</c15:txfldGUID>
                      <c15:f>Credit_2016Q4!$V$10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(Credit_2016Q4!$Z$10,Credit_2016Q4!$L$10,Credit_2016Q4!$O$10,Credit_2016Q4!$R$10,Credit_2016Q4!$U$10)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77C-4CB6-AB94-F7F52BF4906D}"/>
            </c:ext>
          </c:extLst>
        </c:ser>
        <c:ser>
          <c:idx val="3"/>
          <c:order val="3"/>
          <c:tx>
            <c:strRef>
              <c:f>Credit_2016Q4!$J$11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{1FE938E2-653F-4D56-AF51-486624B6780C}</c15:txfldGUID>
                      <c15:f>Credit_2016Q4!$J$11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77C-4CB6-AB94-F7F52BF4906D}"/>
                </c:ext>
              </c:extLst>
            </c:dLbl>
            <c:dLbl>
              <c:idx val="1"/>
              <c:tx>
                <c:strRef>
                  <c:f>Credit_2016Q4!$M$11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{C5400490-6C08-49CD-8A6A-24D0A40ED6EA}</c15:txfldGUID>
                      <c15:f>Credit_2016Q4!$M$11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77C-4CB6-AB94-F7F52BF4906D}"/>
                </c:ext>
              </c:extLst>
            </c:dLbl>
            <c:dLbl>
              <c:idx val="2"/>
              <c:tx>
                <c:strRef>
                  <c:f>Credit_2016Q4!$P$11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{3CB3210B-6861-4D69-B02F-85339A2A2A9D}</c15:txfldGUID>
                      <c15:f>Credit_2016Q4!$P$11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77C-4CB6-AB94-F7F52BF4906D}"/>
                </c:ext>
              </c:extLst>
            </c:dLbl>
            <c:dLbl>
              <c:idx val="3"/>
              <c:tx>
                <c:strRef>
                  <c:f>Credit_2016Q4!$S$11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{9579EDC3-EDD5-448B-9083-957C56C71F6E}</c15:txfldGUID>
                      <c15:f>Credit_2016Q4!$S$11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77C-4CB6-AB94-F7F52BF4906D}"/>
                </c:ext>
              </c:extLst>
            </c:dLbl>
            <c:dLbl>
              <c:idx val="4"/>
              <c:tx>
                <c:strRef>
                  <c:f>Credit_2016Q4!$V$11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{AB2555EA-11DE-4515-963B-0738B89E2C8C}</c15:txfldGUID>
                      <c15:f>Credit_2016Q4!$V$11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(Credit_2016Q4!$Z$11,Credit_2016Q4!$L$11,Credit_2016Q4!$O$11,Credit_2016Q4!$R$11,Credit_2016Q4!$U$11)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77C-4CB6-AB94-F7F52BF4906D}"/>
            </c:ext>
          </c:extLst>
        </c:ser>
        <c:ser>
          <c:idx val="4"/>
          <c:order val="4"/>
          <c:tx>
            <c:strRef>
              <c:f>Credit_2016Q4!$J$12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{254803E0-0F13-43B2-9559-A510A6574626}</c15:txfldGUID>
                      <c15:f>Credit_2016Q4!$J$12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77C-4CB6-AB94-F7F52BF4906D}"/>
                </c:ext>
              </c:extLst>
            </c:dLbl>
            <c:dLbl>
              <c:idx val="1"/>
              <c:tx>
                <c:strRef>
                  <c:f>Credit_2016Q4!$M$12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{B0700DA1-2BB7-42F3-9D93-A2F03B774F9B}</c15:txfldGUID>
                      <c15:f>Credit_2016Q4!$M$12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77C-4CB6-AB94-F7F52BF4906D}"/>
                </c:ext>
              </c:extLst>
            </c:dLbl>
            <c:dLbl>
              <c:idx val="2"/>
              <c:tx>
                <c:strRef>
                  <c:f>Credit_2016Q4!$P$12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{84EBDBE8-C83F-4BA7-9259-283ED7A694D2}</c15:txfldGUID>
                      <c15:f>Credit_2016Q4!$P$12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77C-4CB6-AB94-F7F52BF4906D}"/>
                </c:ext>
              </c:extLst>
            </c:dLbl>
            <c:dLbl>
              <c:idx val="3"/>
              <c:tx>
                <c:strRef>
                  <c:f>Credit_2016Q4!$S$12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{2807E8FA-CE4C-47CC-B31E-BEE637CC6EEC}</c15:txfldGUID>
                      <c15:f>Credit_2016Q4!$S$12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77C-4CB6-AB94-F7F52BF4906D}"/>
                </c:ext>
              </c:extLst>
            </c:dLbl>
            <c:dLbl>
              <c:idx val="4"/>
              <c:tx>
                <c:strRef>
                  <c:f>Credit_2016Q4!$V$12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{77DEF8D2-DCE8-4F9E-966C-291400C7A19A}</c15:txfldGUID>
                      <c15:f>Credit_2016Q4!$V$12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(Credit_2016Q4!$Z$12,Credit_2016Q4!$L$12,Credit_2016Q4!$O$12,Credit_2016Q4!$R$12,Credit_2016Q4!$U$12)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77C-4CB6-AB94-F7F52BF4906D}"/>
            </c:ext>
          </c:extLst>
        </c:ser>
        <c:ser>
          <c:idx val="5"/>
          <c:order val="5"/>
          <c:tx>
            <c:strRef>
              <c:f>Credit_2016Q4!$J$13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{A842CF8A-B724-40DE-A494-FAADB41F311F}</c15:txfldGUID>
                      <c15:f>Credit_2016Q4!$J$13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77C-4CB6-AB94-F7F52BF4906D}"/>
                </c:ext>
              </c:extLst>
            </c:dLbl>
            <c:dLbl>
              <c:idx val="1"/>
              <c:tx>
                <c:strRef>
                  <c:f>Credit_2016Q4!$M$13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{7D6BE497-C173-4E5E-AEAF-B67BA6067B23}</c15:txfldGUID>
                      <c15:f>Credit_2016Q4!$M$13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77C-4CB6-AB94-F7F52BF4906D}"/>
                </c:ext>
              </c:extLst>
            </c:dLbl>
            <c:dLbl>
              <c:idx val="2"/>
              <c:tx>
                <c:strRef>
                  <c:f>Credit_2016Q4!$P$13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{A15B8A2F-4B9C-48CF-AC94-FFF9B532FB0B}</c15:txfldGUID>
                      <c15:f>Credit_2016Q4!$P$13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77C-4CB6-AB94-F7F52BF4906D}"/>
                </c:ext>
              </c:extLst>
            </c:dLbl>
            <c:dLbl>
              <c:idx val="3"/>
              <c:tx>
                <c:strRef>
                  <c:f>Credit_2016Q4!$S$13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{B439C31F-A4A1-4143-97CB-7E9ACC611F9D}</c15:txfldGUID>
                      <c15:f>Credit_2016Q4!$S$13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77C-4CB6-AB94-F7F52BF4906D}"/>
                </c:ext>
              </c:extLst>
            </c:dLbl>
            <c:dLbl>
              <c:idx val="4"/>
              <c:tx>
                <c:strRef>
                  <c:f>Credit_2016Q4!$V$13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{885FD379-DA38-441E-9CDB-553C0BF58787}</c15:txfldGUID>
                      <c15:f>Credit_2016Q4!$V$13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(Credit_2016Q4!$Z$13,Credit_2016Q4!$L$13,Credit_2016Q4!$O$13,Credit_2016Q4!$R$13,Credit_2016Q4!$U$13)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77C-4CB6-AB94-F7F52BF4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49920"/>
        <c:axId val="261651456"/>
      </c:barChart>
      <c:catAx>
        <c:axId val="2616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651456"/>
        <c:crosses val="max"/>
        <c:auto val="1"/>
        <c:lblAlgn val="ctr"/>
        <c:lblOffset val="100"/>
        <c:noMultiLvlLbl val="0"/>
      </c:catAx>
      <c:valAx>
        <c:axId val="2616514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499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FC4-4B93-AD0D-24B69935F28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FC4-4B93-AD0D-24B69935F28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FC4-4B93-AD0D-24B69935F28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FC4-4B93-AD0D-24B69935F28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FC4-4B93-AD0D-24B69935F28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FC4-4B93-AD0D-24B69935F28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FC4-4B93-AD0D-24B69935F28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FC4-4B93-AD0D-24B69935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Credit_2016Q3!$M$8:$M$13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C4-4B93-AD0D-24B69935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{EC1C2B88-10C5-4718-99CF-FAC708D4DEE9}</c15:txfldGUID>
                      <c15:f>Credit_2016Q3!$J$8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8F1-48EA-AB98-65221AE0D2B1}"/>
                </c:ext>
              </c:extLst>
            </c:dLbl>
            <c:dLbl>
              <c:idx val="1"/>
              <c:tx>
                <c:strRef>
                  <c:f>Credit_2016Q3!$M$8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{311D93F0-5CB5-4D7C-8D64-61FA12BA8106}</c15:txfldGUID>
                      <c15:f>Credit_2016Q3!$M$8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8F1-48EA-AB98-65221AE0D2B1}"/>
                </c:ext>
              </c:extLst>
            </c:dLbl>
            <c:dLbl>
              <c:idx val="2"/>
              <c:tx>
                <c:strRef>
                  <c:f>Credit_2016Q3!$P$8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{34633121-B8DA-44C4-BD8B-A58F05C7C040}</c15:txfldGUID>
                      <c15:f>Credit_2016Q3!$P$8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8F1-48EA-AB98-65221AE0D2B1}"/>
                </c:ext>
              </c:extLst>
            </c:dLbl>
            <c:dLbl>
              <c:idx val="3"/>
              <c:tx>
                <c:strRef>
                  <c:f>Credit_2016Q3!$S$8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{49561206-DC98-45A0-83DF-2B8D6FC64D02}</c15:txfldGUID>
                      <c15:f>Credit_2016Q3!$S$8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8F1-48EA-AB98-65221AE0D2B1}"/>
                </c:ext>
              </c:extLst>
            </c:dLbl>
            <c:dLbl>
              <c:idx val="4"/>
              <c:tx>
                <c:strRef>
                  <c:f>Credit_2016Q3!$V$8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{2ACCE7E3-EB60-4E18-9CDC-329A815746A7}</c15:txfldGUID>
                      <c15:f>Credit_2016Q3!$V$8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(Credit_2016Q3!$Z$8,Credit_2016Q3!$L$8,Credit_2016Q3!$O$8,Credit_2016Q3!$R$8,Credit_2016Q3!$U$8)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F1-48EA-AB98-65221AE0D2B1}"/>
            </c:ext>
          </c:extLst>
        </c:ser>
        <c:ser>
          <c:idx val="1"/>
          <c:order val="1"/>
          <c:tx>
            <c:strRef>
              <c:f>Credit_2016Q3!$J$9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{ACE448E9-01C0-462A-97D8-D9421E545F79}</c15:txfldGUID>
                      <c15:f>Credit_2016Q3!$J$9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8F1-48EA-AB98-65221AE0D2B1}"/>
                </c:ext>
              </c:extLst>
            </c:dLbl>
            <c:dLbl>
              <c:idx val="1"/>
              <c:tx>
                <c:strRef>
                  <c:f>Credit_2016Q3!$M$9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{BEEC5030-76D3-4288-930B-64339A4F0509}</c15:txfldGUID>
                      <c15:f>Credit_2016Q3!$M$9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8F1-48EA-AB98-65221AE0D2B1}"/>
                </c:ext>
              </c:extLst>
            </c:dLbl>
            <c:dLbl>
              <c:idx val="2"/>
              <c:tx>
                <c:strRef>
                  <c:f>Credit_2016Q3!$P$9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{2DBDE82F-4B15-4CF3-95AA-BFC5A6DA06BB}</c15:txfldGUID>
                      <c15:f>Credit_2016Q3!$P$9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8F1-48EA-AB98-65221AE0D2B1}"/>
                </c:ext>
              </c:extLst>
            </c:dLbl>
            <c:dLbl>
              <c:idx val="3"/>
              <c:tx>
                <c:strRef>
                  <c:f>Credit_2016Q3!$S$9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{062EEA9F-B75E-41FF-ACF1-048101E6A1E2}</c15:txfldGUID>
                      <c15:f>Credit_2016Q3!$S$9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8F1-48EA-AB98-65221AE0D2B1}"/>
                </c:ext>
              </c:extLst>
            </c:dLbl>
            <c:dLbl>
              <c:idx val="4"/>
              <c:tx>
                <c:strRef>
                  <c:f>Credit_2016Q3!$V$9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{CC573AE5-1088-4B32-B0FF-0099C1F15317}</c15:txfldGUID>
                      <c15:f>Credit_2016Q3!$V$9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(Credit_2016Q3!$Z$9,Credit_2016Q3!$L$9,Credit_2016Q3!$O$9,Credit_2016Q3!$R$9,Credit_2016Q3!$U$9)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F1-48EA-AB98-65221AE0D2B1}"/>
            </c:ext>
          </c:extLst>
        </c:ser>
        <c:ser>
          <c:idx val="2"/>
          <c:order val="2"/>
          <c:tx>
            <c:strRef>
              <c:f>Credit_2016Q3!$J$10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{C79EF728-44B8-43D0-847F-9A555E5F8B8F}</c15:txfldGUID>
                      <c15:f>Credit_2016Q3!$J$10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8F1-48EA-AB98-65221AE0D2B1}"/>
                </c:ext>
              </c:extLst>
            </c:dLbl>
            <c:dLbl>
              <c:idx val="1"/>
              <c:tx>
                <c:strRef>
                  <c:f>Credit_2016Q3!$M$10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{BF5B3D57-C2FC-4EA6-9B85-935FE3F8E8AA}</c15:txfldGUID>
                      <c15:f>Credit_2016Q3!$M$10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8F1-48EA-AB98-65221AE0D2B1}"/>
                </c:ext>
              </c:extLst>
            </c:dLbl>
            <c:dLbl>
              <c:idx val="2"/>
              <c:tx>
                <c:strRef>
                  <c:f>Credit_2016Q3!$P$10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{A2D87160-D54C-47C9-B957-81EA65779779}</c15:txfldGUID>
                      <c15:f>Credit_2016Q3!$P$10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8F1-48EA-AB98-65221AE0D2B1}"/>
                </c:ext>
              </c:extLst>
            </c:dLbl>
            <c:dLbl>
              <c:idx val="3"/>
              <c:tx>
                <c:strRef>
                  <c:f>Credit_2016Q3!$S$10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{69F3174D-9EFC-43EF-ADEC-6B679E32092E}</c15:txfldGUID>
                      <c15:f>Credit_2016Q3!$S$10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8F1-48EA-AB98-65221AE0D2B1}"/>
                </c:ext>
              </c:extLst>
            </c:dLbl>
            <c:dLbl>
              <c:idx val="4"/>
              <c:tx>
                <c:strRef>
                  <c:f>Credit_2016Q3!$V$10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{A0A27B6F-908F-4CFC-B17B-29229CCADF40}</c15:txfldGUID>
                      <c15:f>Credit_2016Q3!$V$10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(Credit_2016Q3!$Z$10,Credit_2016Q3!$L$10,Credit_2016Q3!$O$10,Credit_2016Q3!$R$10,Credit_2016Q3!$U$10)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F1-48EA-AB98-65221AE0D2B1}"/>
            </c:ext>
          </c:extLst>
        </c:ser>
        <c:ser>
          <c:idx val="3"/>
          <c:order val="3"/>
          <c:tx>
            <c:strRef>
              <c:f>Credit_2016Q3!$J$11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{BD9E3E76-E0E0-4395-AB92-8AAD24F2C37B}</c15:txfldGUID>
                      <c15:f>Credit_2016Q3!$J$11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8F1-48EA-AB98-65221AE0D2B1}"/>
                </c:ext>
              </c:extLst>
            </c:dLbl>
            <c:dLbl>
              <c:idx val="1"/>
              <c:tx>
                <c:strRef>
                  <c:f>Credit_2016Q3!$M$11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{95556DFC-6DDF-4C4C-B3D2-A6046C6B1334}</c15:txfldGUID>
                      <c15:f>Credit_2016Q3!$M$11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8F1-48EA-AB98-65221AE0D2B1}"/>
                </c:ext>
              </c:extLst>
            </c:dLbl>
            <c:dLbl>
              <c:idx val="2"/>
              <c:tx>
                <c:strRef>
                  <c:f>Credit_2016Q3!$P$11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{B3B2278F-8783-4D8E-B4B0-5556136C145C}</c15:txfldGUID>
                      <c15:f>Credit_2016Q3!$P$11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8F1-48EA-AB98-65221AE0D2B1}"/>
                </c:ext>
              </c:extLst>
            </c:dLbl>
            <c:dLbl>
              <c:idx val="3"/>
              <c:tx>
                <c:strRef>
                  <c:f>Credit_2016Q3!$S$11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{C9C2FC49-3CC3-4F1E-8F9F-4DC8E4FA4665}</c15:txfldGUID>
                      <c15:f>Credit_2016Q3!$S$11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8F1-48EA-AB98-65221AE0D2B1}"/>
                </c:ext>
              </c:extLst>
            </c:dLbl>
            <c:dLbl>
              <c:idx val="4"/>
              <c:tx>
                <c:strRef>
                  <c:f>Credit_2016Q3!$V$11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{EA198072-523A-4BFB-9100-D8E3C19120DB}</c15:txfldGUID>
                      <c15:f>Credit_2016Q3!$V$11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(Credit_2016Q3!$Z$11,Credit_2016Q3!$L$11,Credit_2016Q3!$O$11,Credit_2016Q3!$R$11,Credit_2016Q3!$U$11)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8F1-48EA-AB98-65221AE0D2B1}"/>
            </c:ext>
          </c:extLst>
        </c:ser>
        <c:ser>
          <c:idx val="4"/>
          <c:order val="4"/>
          <c:tx>
            <c:strRef>
              <c:f>Credit_2016Q3!$J$12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{3330FD55-CD66-49CD-A77D-A15C353918EC}</c15:txfldGUID>
                      <c15:f>Credit_2016Q3!$J$12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8F1-48EA-AB98-65221AE0D2B1}"/>
                </c:ext>
              </c:extLst>
            </c:dLbl>
            <c:dLbl>
              <c:idx val="1"/>
              <c:tx>
                <c:strRef>
                  <c:f>Credit_2016Q3!$M$12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{7310EA63-1E48-4A35-8757-6D77DD33B235}</c15:txfldGUID>
                      <c15:f>Credit_2016Q3!$M$12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8F1-48EA-AB98-65221AE0D2B1}"/>
                </c:ext>
              </c:extLst>
            </c:dLbl>
            <c:dLbl>
              <c:idx val="2"/>
              <c:tx>
                <c:strRef>
                  <c:f>Credit_2016Q3!$P$12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{C2265DC4-0886-4FE7-87BD-A78A07CF5CBC}</c15:txfldGUID>
                      <c15:f>Credit_2016Q3!$P$12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8F1-48EA-AB98-65221AE0D2B1}"/>
                </c:ext>
              </c:extLst>
            </c:dLbl>
            <c:dLbl>
              <c:idx val="3"/>
              <c:tx>
                <c:strRef>
                  <c:f>Credit_2016Q3!$S$12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{A5F62FE2-B198-4911-B65D-9FCE7C0F9923}</c15:txfldGUID>
                      <c15:f>Credit_2016Q3!$S$12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8F1-48EA-AB98-65221AE0D2B1}"/>
                </c:ext>
              </c:extLst>
            </c:dLbl>
            <c:dLbl>
              <c:idx val="4"/>
              <c:tx>
                <c:strRef>
                  <c:f>Credit_2016Q3!$V$12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{5299D3F5-EB3D-4DF9-92BC-88B22E820F49}</c15:txfldGUID>
                      <c15:f>Credit_2016Q3!$V$12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(Credit_2016Q3!$Z$12,Credit_2016Q3!$L$12,Credit_2016Q3!$O$12,Credit_2016Q3!$R$12,Credit_2016Q3!$U$12)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8F1-48EA-AB98-65221AE0D2B1}"/>
            </c:ext>
          </c:extLst>
        </c:ser>
        <c:ser>
          <c:idx val="5"/>
          <c:order val="5"/>
          <c:tx>
            <c:strRef>
              <c:f>Credit_2016Q3!$J$13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{6EEE1DBA-8243-46DF-B75F-FCF44AF55162}</c15:txfldGUID>
                      <c15:f>Credit_2016Q3!$J$13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8F1-48EA-AB98-65221AE0D2B1}"/>
                </c:ext>
              </c:extLst>
            </c:dLbl>
            <c:dLbl>
              <c:idx val="1"/>
              <c:tx>
                <c:strRef>
                  <c:f>Credit_2016Q3!$M$13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{A41D1A2E-7E1D-4032-AD53-2CF1AE7E22F8}</c15:txfldGUID>
                      <c15:f>Credit_2016Q3!$M$13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8F1-48EA-AB98-65221AE0D2B1}"/>
                </c:ext>
              </c:extLst>
            </c:dLbl>
            <c:dLbl>
              <c:idx val="2"/>
              <c:tx>
                <c:strRef>
                  <c:f>Credit_2016Q3!$P$13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{40AA288F-AA1D-4356-8D0F-E2A703CEFC8E}</c15:txfldGUID>
                      <c15:f>Credit_2016Q3!$P$13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8F1-48EA-AB98-65221AE0D2B1}"/>
                </c:ext>
              </c:extLst>
            </c:dLbl>
            <c:dLbl>
              <c:idx val="3"/>
              <c:tx>
                <c:strRef>
                  <c:f>Credit_2016Q3!$S$13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{9AB61CF4-DFDB-466A-8CD5-94F239214366}</c15:txfldGUID>
                      <c15:f>Credit_2016Q3!$S$13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8F1-48EA-AB98-65221AE0D2B1}"/>
                </c:ext>
              </c:extLst>
            </c:dLbl>
            <c:dLbl>
              <c:idx val="4"/>
              <c:tx>
                <c:strRef>
                  <c:f>Credit_2016Q3!$V$13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{D44EA2D2-1300-487A-8B70-09E1771F0CCD}</c15:txfldGUID>
                      <c15:f>Credit_2016Q3!$V$13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(Credit_2016Q3!$Z$13,Credit_2016Q3!$L$13,Credit_2016Q3!$O$13,Credit_2016Q3!$R$13,Credit_2016Q3!$U$13)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F1-48EA-AB98-65221AE0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87552"/>
        <c:axId val="261709824"/>
      </c:barChart>
      <c:catAx>
        <c:axId val="26168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709824"/>
        <c:crosses val="max"/>
        <c:auto val="1"/>
        <c:lblAlgn val="ctr"/>
        <c:lblOffset val="100"/>
        <c:noMultiLvlLbl val="0"/>
      </c:catAx>
      <c:valAx>
        <c:axId val="2617098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87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EA-4369-A92E-E1A8E589B73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CEA-4369-A92E-E1A8E589B73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CEA-4369-A92E-E1A8E589B73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CEA-4369-A92E-E1A8E589B73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CEA-4369-A92E-E1A8E589B73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CEA-4369-A92E-E1A8E589B73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CEA-4369-A92E-E1A8E589B73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CEA-4369-A92E-E1A8E589B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Credit_2016Q2!$M$8:$M$13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0.24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EA-4369-A92E-E1A8E589B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{9B1287FF-2380-4CD1-8C56-0971EE908B08}</c15:txfldGUID>
                      <c15:f>Credit_2016Q2!$J$8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2-457F-BCC0-D452EA582FC6}"/>
                </c:ext>
              </c:extLst>
            </c:dLbl>
            <c:dLbl>
              <c:idx val="1"/>
              <c:tx>
                <c:strRef>
                  <c:f>Credit_2016Q2!$M$8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{974FBA49-9147-4169-9DD3-C9E7641BD0A5}</c15:txfldGUID>
                      <c15:f>Credit_2016Q2!$M$8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2-457F-BCC0-D452EA582FC6}"/>
                </c:ext>
              </c:extLst>
            </c:dLbl>
            <c:dLbl>
              <c:idx val="2"/>
              <c:tx>
                <c:strRef>
                  <c:f>Credit_2016Q2!$P$8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{DD4B18A5-2749-4B11-AE11-FDD18E5BFAE6}</c15:txfldGUID>
                      <c15:f>Credit_2016Q2!$P$8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2-457F-BCC0-D452EA582FC6}"/>
                </c:ext>
              </c:extLst>
            </c:dLbl>
            <c:dLbl>
              <c:idx val="3"/>
              <c:tx>
                <c:strRef>
                  <c:f>Credit_2016Q2!$S$8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{9755CE14-C3BA-4C81-B3F5-23AB7EB21EE5}</c15:txfldGUID>
                      <c15:f>Credit_2016Q2!$S$8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2-457F-BCC0-D452EA582FC6}"/>
                </c:ext>
              </c:extLst>
            </c:dLbl>
            <c:dLbl>
              <c:idx val="4"/>
              <c:tx>
                <c:strRef>
                  <c:f>Credit_2016Q2!$V$8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{50E9E57E-52C9-4112-AF1B-35018C92AC2D}</c15:txfldGUID>
                      <c15:f>Credit_2016Q2!$V$8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(Credit_2016Q2!$Z$8,Credit_2016Q2!$L$8,Credit_2016Q2!$O$8,Credit_2016Q2!$R$8,Credit_2016Q2!$U$8)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2-457F-BCC0-D452EA582FC6}"/>
            </c:ext>
          </c:extLst>
        </c:ser>
        <c:ser>
          <c:idx val="1"/>
          <c:order val="1"/>
          <c:tx>
            <c:strRef>
              <c:f>Credit_2016Q2!$J$9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{388B73E2-906E-4318-B166-3589612C786F}</c15:txfldGUID>
                      <c15:f>Credit_2016Q2!$J$9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2-457F-BCC0-D452EA582FC6}"/>
                </c:ext>
              </c:extLst>
            </c:dLbl>
            <c:dLbl>
              <c:idx val="1"/>
              <c:tx>
                <c:strRef>
                  <c:f>Credit_2016Q2!$M$9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{575969BE-C40D-49CA-A668-ED41EB6B2E80}</c15:txfldGUID>
                      <c15:f>Credit_2016Q2!$M$9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2-457F-BCC0-D452EA582FC6}"/>
                </c:ext>
              </c:extLst>
            </c:dLbl>
            <c:dLbl>
              <c:idx val="2"/>
              <c:tx>
                <c:strRef>
                  <c:f>Credit_2016Q2!$P$9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{BA78FB5E-9EB6-4C51-862D-8F8D724CF0D3}</c15:txfldGUID>
                      <c15:f>Credit_2016Q2!$P$9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2-457F-BCC0-D452EA582FC6}"/>
                </c:ext>
              </c:extLst>
            </c:dLbl>
            <c:dLbl>
              <c:idx val="3"/>
              <c:tx>
                <c:strRef>
                  <c:f>Credit_2016Q2!$S$9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{D3AD0938-9DE5-4EE2-B7B4-FB34E87EA9AB}</c15:txfldGUID>
                      <c15:f>Credit_2016Q2!$S$9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2-457F-BCC0-D452EA582FC6}"/>
                </c:ext>
              </c:extLst>
            </c:dLbl>
            <c:dLbl>
              <c:idx val="4"/>
              <c:tx>
                <c:strRef>
                  <c:f>Credit_2016Q2!$V$9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{07CC0FB6-F9D9-489E-8CA7-18F2BBD30FD8}</c15:txfldGUID>
                      <c15:f>Credit_2016Q2!$V$9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(Credit_2016Q2!$Z$9,Credit_2016Q2!$L$9,Credit_2016Q2!$O$9,Credit_2016Q2!$R$9,Credit_2016Q2!$U$9)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2-457F-BCC0-D452EA582FC6}"/>
            </c:ext>
          </c:extLst>
        </c:ser>
        <c:ser>
          <c:idx val="2"/>
          <c:order val="2"/>
          <c:tx>
            <c:strRef>
              <c:f>Credit_2016Q2!$J$10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{C9A82451-E2A6-44B9-9B8D-509EC2DF3210}</c15:txfldGUID>
                      <c15:f>Credit_2016Q2!$J$10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2-457F-BCC0-D452EA582FC6}"/>
                </c:ext>
              </c:extLst>
            </c:dLbl>
            <c:dLbl>
              <c:idx val="1"/>
              <c:tx>
                <c:strRef>
                  <c:f>Credit_2016Q2!$M$10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{18FBFBBC-7092-478E-A364-4AB09195FCCD}</c15:txfldGUID>
                      <c15:f>Credit_2016Q2!$M$10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2-457F-BCC0-D452EA582FC6}"/>
                </c:ext>
              </c:extLst>
            </c:dLbl>
            <c:dLbl>
              <c:idx val="2"/>
              <c:tx>
                <c:strRef>
                  <c:f>Credit_2016Q2!$P$10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{4BB5F240-4222-4EF1-9190-37778DF8EF62}</c15:txfldGUID>
                      <c15:f>Credit_2016Q2!$P$10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2-457F-BCC0-D452EA582FC6}"/>
                </c:ext>
              </c:extLst>
            </c:dLbl>
            <c:dLbl>
              <c:idx val="3"/>
              <c:tx>
                <c:strRef>
                  <c:f>Credit_2016Q2!$S$10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{E146CD86-C42E-4101-B846-55BC30B59537}</c15:txfldGUID>
                      <c15:f>Credit_2016Q2!$S$10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2-457F-BCC0-D452EA582FC6}"/>
                </c:ext>
              </c:extLst>
            </c:dLbl>
            <c:dLbl>
              <c:idx val="4"/>
              <c:tx>
                <c:strRef>
                  <c:f>Credit_2016Q2!$V$10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{51473F89-0676-4BF4-A0B6-14890DC51E96}</c15:txfldGUID>
                      <c15:f>Credit_2016Q2!$V$10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(Credit_2016Q2!$Z$10,Credit_2016Q2!$L$10,Credit_2016Q2!$O$10,Credit_2016Q2!$R$10,Credit_2016Q2!$U$10)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2-457F-BCC0-D452EA582FC6}"/>
            </c:ext>
          </c:extLst>
        </c:ser>
        <c:ser>
          <c:idx val="3"/>
          <c:order val="3"/>
          <c:tx>
            <c:strRef>
              <c:f>Credit_2016Q2!$J$11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{A88AEA8F-0CAC-4CAD-B19B-7494F542958E}</c15:txfldGUID>
                      <c15:f>Credit_2016Q2!$J$11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2-457F-BCC0-D452EA582FC6}"/>
                </c:ext>
              </c:extLst>
            </c:dLbl>
            <c:dLbl>
              <c:idx val="1"/>
              <c:tx>
                <c:strRef>
                  <c:f>Credit_2016Q2!$M$11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{6F026D8E-D545-4346-BBF5-30D7352209D1}</c15:txfldGUID>
                      <c15:f>Credit_2016Q2!$M$11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2-457F-BCC0-D452EA582FC6}"/>
                </c:ext>
              </c:extLst>
            </c:dLbl>
            <c:dLbl>
              <c:idx val="2"/>
              <c:tx>
                <c:strRef>
                  <c:f>Credit_2016Q2!$P$11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{679C12CA-4C68-4A15-B089-D0A87F48D40A}</c15:txfldGUID>
                      <c15:f>Credit_2016Q2!$P$11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2-457F-BCC0-D452EA582FC6}"/>
                </c:ext>
              </c:extLst>
            </c:dLbl>
            <c:dLbl>
              <c:idx val="3"/>
              <c:tx>
                <c:strRef>
                  <c:f>Credit_2016Q2!$S$11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{3029E7E4-F0F7-439A-8177-3FB80D689E1F}</c15:txfldGUID>
                      <c15:f>Credit_2016Q2!$S$11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2-457F-BCC0-D452EA582FC6}"/>
                </c:ext>
              </c:extLst>
            </c:dLbl>
            <c:dLbl>
              <c:idx val="4"/>
              <c:tx>
                <c:strRef>
                  <c:f>Credit_2016Q2!$V$11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{8C8F1182-58D6-4D49-B6C7-2F61AC64C3ED}</c15:txfldGUID>
                      <c15:f>Credit_2016Q2!$V$11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(Credit_2016Q2!$Z$11,Credit_2016Q2!$L$11,Credit_2016Q2!$O$11,Credit_2016Q2!$R$11,Credit_2016Q2!$U$11)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2-457F-BCC0-D452EA582FC6}"/>
            </c:ext>
          </c:extLst>
        </c:ser>
        <c:ser>
          <c:idx val="4"/>
          <c:order val="4"/>
          <c:tx>
            <c:strRef>
              <c:f>Credit_2016Q2!$J$12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{88C8CD42-AD26-46C9-A476-D88A44FCFEC8}</c15:txfldGUID>
                      <c15:f>Credit_2016Q2!$J$12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2-457F-BCC0-D452EA582FC6}"/>
                </c:ext>
              </c:extLst>
            </c:dLbl>
            <c:dLbl>
              <c:idx val="1"/>
              <c:tx>
                <c:strRef>
                  <c:f>Credit_2016Q2!$M$12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{4FE448C7-9C83-49A2-B16F-F5F33B810119}</c15:txfldGUID>
                      <c15:f>Credit_2016Q2!$M$12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2-457F-BCC0-D452EA582FC6}"/>
                </c:ext>
              </c:extLst>
            </c:dLbl>
            <c:dLbl>
              <c:idx val="2"/>
              <c:tx>
                <c:strRef>
                  <c:f>Credit_2016Q2!$P$12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{478B4145-2F56-4067-9997-471080B6A97F}</c15:txfldGUID>
                      <c15:f>Credit_2016Q2!$P$12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2-457F-BCC0-D452EA582FC6}"/>
                </c:ext>
              </c:extLst>
            </c:dLbl>
            <c:dLbl>
              <c:idx val="3"/>
              <c:tx>
                <c:strRef>
                  <c:f>Credit_2016Q2!$S$12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{B4116730-257A-43A2-941D-F26BBF68ACF8}</c15:txfldGUID>
                      <c15:f>Credit_2016Q2!$S$12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2-457F-BCC0-D452EA582FC6}"/>
                </c:ext>
              </c:extLst>
            </c:dLbl>
            <c:dLbl>
              <c:idx val="4"/>
              <c:tx>
                <c:strRef>
                  <c:f>Credit_2016Q2!$V$12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{876F9D79-078E-4F36-A4A1-1FAAE8934465}</c15:txfldGUID>
                      <c15:f>Credit_2016Q2!$V$12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(Credit_2016Q2!$Z$12,Credit_2016Q2!$L$12,Credit_2016Q2!$O$12,Credit_2016Q2!$R$12,Credit_2016Q2!$U$12)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2-457F-BCC0-D452EA582FC6}"/>
            </c:ext>
          </c:extLst>
        </c:ser>
        <c:ser>
          <c:idx val="5"/>
          <c:order val="5"/>
          <c:tx>
            <c:strRef>
              <c:f>Credit_2016Q2!$J$13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{6472646D-9315-4EDF-A0C0-DB16F27D15D1}</c15:txfldGUID>
                      <c15:f>Credit_2016Q2!$J$13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2-457F-BCC0-D452EA582FC6}"/>
                </c:ext>
              </c:extLst>
            </c:dLbl>
            <c:dLbl>
              <c:idx val="1"/>
              <c:tx>
                <c:strRef>
                  <c:f>Credit_2016Q2!$M$13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{F9AD38C9-0FA8-4F3E-91BF-77730B56F5B3}</c15:txfldGUID>
                      <c15:f>Credit_2016Q2!$M$13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2-457F-BCC0-D452EA582FC6}"/>
                </c:ext>
              </c:extLst>
            </c:dLbl>
            <c:dLbl>
              <c:idx val="2"/>
              <c:tx>
                <c:strRef>
                  <c:f>Credit_2016Q2!$P$13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{7F438CCE-67EE-4FF6-92DB-4FF69DB01A33}</c15:txfldGUID>
                      <c15:f>Credit_2016Q2!$P$13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2-457F-BCC0-D452EA582FC6}"/>
                </c:ext>
              </c:extLst>
            </c:dLbl>
            <c:dLbl>
              <c:idx val="3"/>
              <c:tx>
                <c:strRef>
                  <c:f>Credit_2016Q2!$S$13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{4956791B-5884-4DA3-833F-8497307B0D01}</c15:txfldGUID>
                      <c15:f>Credit_2016Q2!$S$13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2-457F-BCC0-D452EA582FC6}"/>
                </c:ext>
              </c:extLst>
            </c:dLbl>
            <c:dLbl>
              <c:idx val="4"/>
              <c:tx>
                <c:strRef>
                  <c:f>Credit_2016Q2!$V$13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{05E19734-F071-4BAC-AA25-70B7295DE079}</c15:txfldGUID>
                      <c15:f>Credit_2016Q2!$V$13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(Credit_2016Q2!$Z$13,Credit_2016Q2!$L$13,Credit_2016Q2!$O$13,Credit_2016Q2!$R$13,Credit_2016Q2!$U$13)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2-457F-BCC0-D452EA58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425600"/>
        <c:axId val="262021888"/>
      </c:barChart>
      <c:catAx>
        <c:axId val="26242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021888"/>
        <c:crosses val="max"/>
        <c:auto val="1"/>
        <c:lblAlgn val="ctr"/>
        <c:lblOffset val="100"/>
        <c:noMultiLvlLbl val="0"/>
      </c:catAx>
      <c:valAx>
        <c:axId val="26202188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4256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F9-4D42-9F46-1307CAC164B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F9-4D42-9F46-1307CAC164B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5F9-4D42-9F46-1307CAC164B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5F9-4D42-9F46-1307CAC164B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5F9-4D42-9F46-1307CAC164B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5F9-4D42-9F46-1307CAC164B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5F9-4D42-9F46-1307CAC164B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5F9-4D42-9F46-1307CAC16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Credit_2016Q1!$M$8:$M$13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0.26</c:v>
                </c:pt>
                <c:pt idx="4">
                  <c:v>0.06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F9-4D42-9F46-1307CAC1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{47B27EEA-F52B-4B63-8120-647B7A8738D0}</c15:txfldGUID>
                      <c15:f>Credit_2016Q1!$J$8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8E69-4BD9-AB34-B26B2F9768DF}"/>
                </c:ext>
              </c:extLst>
            </c:dLbl>
            <c:dLbl>
              <c:idx val="1"/>
              <c:tx>
                <c:strRef>
                  <c:f>Credit_2016Q1!$M$8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{556DBCCE-D12B-42C2-9597-6151275E96DB}</c15:txfldGUID>
                      <c15:f>Credit_2016Q1!$M$8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E69-4BD9-AB34-B26B2F9768DF}"/>
                </c:ext>
              </c:extLst>
            </c:dLbl>
            <c:dLbl>
              <c:idx val="2"/>
              <c:tx>
                <c:strRef>
                  <c:f>Credit_2016Q1!$P$8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{57F380F9-CAD2-4612-A0FD-43B7286A8B19}</c15:txfldGUID>
                      <c15:f>Credit_2016Q1!$P$8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8E69-4BD9-AB34-B26B2F9768DF}"/>
                </c:ext>
              </c:extLst>
            </c:dLbl>
            <c:dLbl>
              <c:idx val="3"/>
              <c:tx>
                <c:strRef>
                  <c:f>Credit_2016Q1!$S$8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{FD5D05C3-DF56-4065-94D8-C9E5BCB4CB66}</c15:txfldGUID>
                      <c15:f>Credit_2016Q1!$S$8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8E69-4BD9-AB34-B26B2F9768DF}"/>
                </c:ext>
              </c:extLst>
            </c:dLbl>
            <c:dLbl>
              <c:idx val="4"/>
              <c:tx>
                <c:strRef>
                  <c:f>Credit_2016Q1!$V$8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{9205E030-346D-4A8C-A20E-C78E893074FD}</c15:txfldGUID>
                      <c15:f>Credit_2016Q1!$V$8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(Credit_2016Q1!$Z$8,Credit_2016Q1!$L$8,Credit_2016Q1!$O$8,Credit_2016Q1!$R$8,Credit_2016Q1!$U$8)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69-4BD9-AB34-B26B2F9768DF}"/>
            </c:ext>
          </c:extLst>
        </c:ser>
        <c:ser>
          <c:idx val="1"/>
          <c:order val="1"/>
          <c:tx>
            <c:strRef>
              <c:f>Credit_2016Q1!$J$9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{382028AC-2107-4E3D-8F75-08764982EBA9}</c15:txfldGUID>
                      <c15:f>Credit_2016Q1!$J$9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8E69-4BD9-AB34-B26B2F9768DF}"/>
                </c:ext>
              </c:extLst>
            </c:dLbl>
            <c:dLbl>
              <c:idx val="1"/>
              <c:tx>
                <c:strRef>
                  <c:f>Credit_2016Q1!$M$9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{0C73764A-E00B-4D23-B640-6AFC0582CCEB}</c15:txfldGUID>
                      <c15:f>Credit_2016Q1!$M$9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8E69-4BD9-AB34-B26B2F9768DF}"/>
                </c:ext>
              </c:extLst>
            </c:dLbl>
            <c:dLbl>
              <c:idx val="2"/>
              <c:tx>
                <c:strRef>
                  <c:f>Credit_2016Q1!$P$9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{9E94EB35-8E0E-420F-A7FE-8A78C973DEEF}</c15:txfldGUID>
                      <c15:f>Credit_2016Q1!$P$9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8E69-4BD9-AB34-B26B2F9768DF}"/>
                </c:ext>
              </c:extLst>
            </c:dLbl>
            <c:dLbl>
              <c:idx val="3"/>
              <c:tx>
                <c:strRef>
                  <c:f>Credit_2016Q1!$S$9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{DE7856F6-8A43-463A-8EC7-FB954ABDD39A}</c15:txfldGUID>
                      <c15:f>Credit_2016Q1!$S$9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8E69-4BD9-AB34-B26B2F9768DF}"/>
                </c:ext>
              </c:extLst>
            </c:dLbl>
            <c:dLbl>
              <c:idx val="4"/>
              <c:tx>
                <c:strRef>
                  <c:f>Credit_2016Q1!$V$9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{97080C87-4C9B-4615-9244-E61AFB4DE395}</c15:txfldGUID>
                      <c15:f>Credit_2016Q1!$V$9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(Credit_2016Q1!$Z$9,Credit_2016Q1!$L$9,Credit_2016Q1!$O$9,Credit_2016Q1!$R$9,Credit_2016Q1!$U$9)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69-4BD9-AB34-B26B2F9768DF}"/>
            </c:ext>
          </c:extLst>
        </c:ser>
        <c:ser>
          <c:idx val="2"/>
          <c:order val="2"/>
          <c:tx>
            <c:strRef>
              <c:f>Credit_2016Q1!$J$10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{67C3925B-C803-41DB-8E26-3E0C16F2026B}</c15:txfldGUID>
                      <c15:f>Credit_2016Q1!$J$10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8E69-4BD9-AB34-B26B2F9768DF}"/>
                </c:ext>
              </c:extLst>
            </c:dLbl>
            <c:dLbl>
              <c:idx val="1"/>
              <c:tx>
                <c:strRef>
                  <c:f>Credit_2016Q1!$M$10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{3139508E-D0FB-40E4-99DB-04843BFA4839}</c15:txfldGUID>
                      <c15:f>Credit_2016Q1!$M$10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8E69-4BD9-AB34-B26B2F9768DF}"/>
                </c:ext>
              </c:extLst>
            </c:dLbl>
            <c:dLbl>
              <c:idx val="2"/>
              <c:tx>
                <c:strRef>
                  <c:f>Credit_2016Q1!$P$10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{6227435E-0142-4752-9696-6CE270687DAB}</c15:txfldGUID>
                      <c15:f>Credit_2016Q1!$P$10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8E69-4BD9-AB34-B26B2F9768DF}"/>
                </c:ext>
              </c:extLst>
            </c:dLbl>
            <c:dLbl>
              <c:idx val="3"/>
              <c:tx>
                <c:strRef>
                  <c:f>Credit_2016Q1!$S$10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{E42D6912-5D27-4AA1-9D96-C058B2AB1413}</c15:txfldGUID>
                      <c15:f>Credit_2016Q1!$S$10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8E69-4BD9-AB34-B26B2F9768DF}"/>
                </c:ext>
              </c:extLst>
            </c:dLbl>
            <c:dLbl>
              <c:idx val="4"/>
              <c:tx>
                <c:strRef>
                  <c:f>Credit_2016Q1!$V$10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{5BA54DD4-378D-4F93-A057-1DCBF4A963B3}</c15:txfldGUID>
                      <c15:f>Credit_2016Q1!$V$10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(Credit_2016Q1!$Z$10,Credit_2016Q1!$L$10,Credit_2016Q1!$O$10,Credit_2016Q1!$R$10,Credit_2016Q1!$U$10)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69-4BD9-AB34-B26B2F9768DF}"/>
            </c:ext>
          </c:extLst>
        </c:ser>
        <c:ser>
          <c:idx val="3"/>
          <c:order val="3"/>
          <c:tx>
            <c:strRef>
              <c:f>Credit_2016Q1!$J$11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{8F100354-9B8E-465B-A377-B014B5ACCCB1}</c15:txfldGUID>
                      <c15:f>Credit_2016Q1!$J$11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8E69-4BD9-AB34-B26B2F9768DF}"/>
                </c:ext>
              </c:extLst>
            </c:dLbl>
            <c:dLbl>
              <c:idx val="1"/>
              <c:tx>
                <c:strRef>
                  <c:f>Credit_2016Q1!$M$11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{FD95EC34-EAFB-42B6-8AAA-B35B4ED8E1AD}</c15:txfldGUID>
                      <c15:f>Credit_2016Q1!$M$11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8E69-4BD9-AB34-B26B2F9768DF}"/>
                </c:ext>
              </c:extLst>
            </c:dLbl>
            <c:dLbl>
              <c:idx val="2"/>
              <c:tx>
                <c:strRef>
                  <c:f>Credit_2016Q1!$P$11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{F1FC0FCB-17EF-4CC2-B99C-9A1B8EF424D1}</c15:txfldGUID>
                      <c15:f>Credit_2016Q1!$P$11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8E69-4BD9-AB34-B26B2F9768DF}"/>
                </c:ext>
              </c:extLst>
            </c:dLbl>
            <c:dLbl>
              <c:idx val="3"/>
              <c:tx>
                <c:strRef>
                  <c:f>Credit_2016Q1!$S$11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{94C87C04-753B-48FC-B632-66406B08339F}</c15:txfldGUID>
                      <c15:f>Credit_2016Q1!$S$11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8E69-4BD9-AB34-B26B2F9768DF}"/>
                </c:ext>
              </c:extLst>
            </c:dLbl>
            <c:dLbl>
              <c:idx val="4"/>
              <c:tx>
                <c:strRef>
                  <c:f>Credit_2016Q1!$V$11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{F8665595-041B-4BCE-9963-1B866FC2232F}</c15:txfldGUID>
                      <c15:f>Credit_2016Q1!$V$11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(Credit_2016Q1!$Z$11,Credit_2016Q1!$L$11,Credit_2016Q1!$O$11,Credit_2016Q1!$R$11,Credit_2016Q1!$U$11)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69-4BD9-AB34-B26B2F9768DF}"/>
            </c:ext>
          </c:extLst>
        </c:ser>
        <c:ser>
          <c:idx val="4"/>
          <c:order val="4"/>
          <c:tx>
            <c:strRef>
              <c:f>Credit_2016Q1!$J$12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{55A46747-22FA-487A-8536-9AD0C33F998C}</c15:txfldGUID>
                      <c15:f>Credit_2016Q1!$J$12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8E69-4BD9-AB34-B26B2F9768DF}"/>
                </c:ext>
              </c:extLst>
            </c:dLbl>
            <c:dLbl>
              <c:idx val="1"/>
              <c:tx>
                <c:strRef>
                  <c:f>Credit_2016Q1!$M$12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{B3D00FC4-78D2-49F0-BC35-9F29EDE27599}</c15:txfldGUID>
                      <c15:f>Credit_2016Q1!$M$12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8E69-4BD9-AB34-B26B2F9768DF}"/>
                </c:ext>
              </c:extLst>
            </c:dLbl>
            <c:dLbl>
              <c:idx val="2"/>
              <c:tx>
                <c:strRef>
                  <c:f>Credit_2016Q1!$P$12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{6E22850C-2C3E-48AD-947D-27043DBAA75A}</c15:txfldGUID>
                      <c15:f>Credit_2016Q1!$P$12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8E69-4BD9-AB34-B26B2F9768DF}"/>
                </c:ext>
              </c:extLst>
            </c:dLbl>
            <c:dLbl>
              <c:idx val="3"/>
              <c:tx>
                <c:strRef>
                  <c:f>Credit_2016Q1!$S$12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{C220B682-1E01-4768-8169-E18DDC881A47}</c15:txfldGUID>
                      <c15:f>Credit_2016Q1!$S$12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8E69-4BD9-AB34-B26B2F9768DF}"/>
                </c:ext>
              </c:extLst>
            </c:dLbl>
            <c:dLbl>
              <c:idx val="4"/>
              <c:tx>
                <c:strRef>
                  <c:f>Credit_2016Q1!$V$12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{497E76A6-AB46-4C99-BD4D-2A8CCC19AE67}</c15:txfldGUID>
                      <c15:f>Credit_2016Q1!$V$12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(Credit_2016Q1!$Z$12,Credit_2016Q1!$L$12,Credit_2016Q1!$O$12,Credit_2016Q1!$R$12,Credit_2016Q1!$U$12)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69-4BD9-AB34-B26B2F9768DF}"/>
            </c:ext>
          </c:extLst>
        </c:ser>
        <c:ser>
          <c:idx val="5"/>
          <c:order val="5"/>
          <c:tx>
            <c:strRef>
              <c:f>Credit_2016Q1!$J$13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{235875B9-91F7-40DC-A9A6-CB6E212229C9}</c15:txfldGUID>
                      <c15:f>Credit_2016Q1!$J$13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8E69-4BD9-AB34-B26B2F9768DF}"/>
                </c:ext>
              </c:extLst>
            </c:dLbl>
            <c:dLbl>
              <c:idx val="1"/>
              <c:tx>
                <c:strRef>
                  <c:f>Credit_2016Q1!$M$13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{94D8786E-0D90-4119-828A-65EAFAEBE627}</c15:txfldGUID>
                      <c15:f>Credit_2016Q1!$M$13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8E69-4BD9-AB34-B26B2F9768DF}"/>
                </c:ext>
              </c:extLst>
            </c:dLbl>
            <c:dLbl>
              <c:idx val="2"/>
              <c:tx>
                <c:strRef>
                  <c:f>Credit_2016Q1!$P$13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{4E3CE49A-07C8-4DA5-A1B6-652F68FF77A3}</c15:txfldGUID>
                      <c15:f>Credit_2016Q1!$P$13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8E69-4BD9-AB34-B26B2F9768DF}"/>
                </c:ext>
              </c:extLst>
            </c:dLbl>
            <c:dLbl>
              <c:idx val="3"/>
              <c:tx>
                <c:strRef>
                  <c:f>Credit_2016Q1!$S$13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{497C6D19-BAAF-4A9F-AE6A-0C7A582B6E0C}</c15:txfldGUID>
                      <c15:f>Credit_2016Q1!$S$13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8E69-4BD9-AB34-B26B2F9768DF}"/>
                </c:ext>
              </c:extLst>
            </c:dLbl>
            <c:dLbl>
              <c:idx val="4"/>
              <c:tx>
                <c:strRef>
                  <c:f>Credit_2016Q1!$V$13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{BFB73087-5F58-404F-96FA-373F48A17FC7}</c15:txfldGUID>
                      <c15:f>Credit_2016Q1!$V$13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(Credit_2016Q1!$Z$13,Credit_2016Q1!$L$13,Credit_2016Q1!$O$13,Credit_2016Q1!$R$13,Credit_2016Q1!$U$13)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69-4BD9-AB34-B26B2F97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848512"/>
        <c:axId val="262850048"/>
      </c:barChart>
      <c:catAx>
        <c:axId val="26284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850048"/>
        <c:crosses val="max"/>
        <c:auto val="1"/>
        <c:lblAlgn val="ctr"/>
        <c:lblOffset val="100"/>
        <c:noMultiLvlLbl val="0"/>
      </c:catAx>
      <c:valAx>
        <c:axId val="2628500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8485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0AA-4A2D-B241-A5227F3D285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AA-4A2D-B241-A5227F3D285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0AA-4A2D-B241-A5227F3D285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0AA-4A2D-B241-A5227F3D285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0AA-4A2D-B241-A5227F3D285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0AA-4A2D-B241-A5227F3D285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0AA-4A2D-B241-A5227F3D285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0AA-4A2D-B241-A5227F3D2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Credit_2015Q4!$M$8:$M$13</c:f>
              <c:numCache>
                <c:formatCode>0%</c:formatCode>
                <c:ptCount val="6"/>
                <c:pt idx="0">
                  <c:v>3.9215686274509803E-2</c:v>
                </c:pt>
                <c:pt idx="1">
                  <c:v>0.25490196078431371</c:v>
                </c:pt>
                <c:pt idx="2">
                  <c:v>0.35294117647058826</c:v>
                </c:pt>
                <c:pt idx="3">
                  <c:v>0.25490196078431371</c:v>
                </c:pt>
                <c:pt idx="4">
                  <c:v>5.8823529411764705E-2</c:v>
                </c:pt>
                <c:pt idx="5">
                  <c:v>3.9215686274509803E-2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AA-4A2D-B241-A5227F3D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{3D0BE262-4D06-4DE9-9D76-81A1FA8820DF}</c15:txfldGUID>
                      <c15:f>Credit_2015Q4!$J$8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0-4B42-9825-9B7966AEA9FF}"/>
                </c:ext>
              </c:extLst>
            </c:dLbl>
            <c:dLbl>
              <c:idx val="1"/>
              <c:tx>
                <c:strRef>
                  <c:f>Credit_2015Q4!$M$8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{9E5F4EB6-6532-4737-800E-A2189CFAC623}</c15:txfldGUID>
                      <c15:f>Credit_2015Q4!$M$8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0-4B42-9825-9B7966AEA9FF}"/>
                </c:ext>
              </c:extLst>
            </c:dLbl>
            <c:dLbl>
              <c:idx val="2"/>
              <c:tx>
                <c:strRef>
                  <c:f>Credit_2015Q4!$P$8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{25DE05A1-7C04-41B2-B760-6D73B42282DD}</c15:txfldGUID>
                      <c15:f>Credit_2015Q4!$P$8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0-4B42-9825-9B7966AEA9FF}"/>
                </c:ext>
              </c:extLst>
            </c:dLbl>
            <c:dLbl>
              <c:idx val="3"/>
              <c:tx>
                <c:strRef>
                  <c:f>Credit_2015Q4!$S$8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{019B0AE8-FBED-45F7-B158-99CF7E40949E}</c15:txfldGUID>
                      <c15:f>Credit_2015Q4!$S$8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0-4B42-9825-9B7966AEA9FF}"/>
                </c:ext>
              </c:extLst>
            </c:dLbl>
            <c:dLbl>
              <c:idx val="4"/>
              <c:tx>
                <c:strRef>
                  <c:f>Credit_2015Q4!$V$8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{B973E501-FDAB-45BF-9399-8AA34CF2FBCA}</c15:txfldGUID>
                      <c15:f>Credit_2015Q4!$V$8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(Credit_2015Q4!$Z$8,Credit_2015Q4!$L$8,Credit_2015Q4!$O$8,Credit_2015Q4!$R$8,Credit_2015Q4!$U$8)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0-4B42-9825-9B7966AEA9FF}"/>
            </c:ext>
          </c:extLst>
        </c:ser>
        <c:ser>
          <c:idx val="1"/>
          <c:order val="1"/>
          <c:tx>
            <c:strRef>
              <c:f>Credit_2015Q4!$J$9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{9BA503BA-7028-4566-90C0-86C9B3F2399D}</c15:txfldGUID>
                      <c15:f>Credit_2015Q4!$J$9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0-4B42-9825-9B7966AEA9FF}"/>
                </c:ext>
              </c:extLst>
            </c:dLbl>
            <c:dLbl>
              <c:idx val="1"/>
              <c:tx>
                <c:strRef>
                  <c:f>Credit_2015Q4!$M$9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{E9F95B01-F40E-45E6-A09C-12E07A62C77C}</c15:txfldGUID>
                      <c15:f>Credit_2015Q4!$M$9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0-4B42-9825-9B7966AEA9FF}"/>
                </c:ext>
              </c:extLst>
            </c:dLbl>
            <c:dLbl>
              <c:idx val="2"/>
              <c:tx>
                <c:strRef>
                  <c:f>Credit_2015Q4!$P$9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{54A2A2A9-99FC-40F3-B050-B729264A5146}</c15:txfldGUID>
                      <c15:f>Credit_2015Q4!$P$9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0-4B42-9825-9B7966AEA9FF}"/>
                </c:ext>
              </c:extLst>
            </c:dLbl>
            <c:dLbl>
              <c:idx val="3"/>
              <c:tx>
                <c:strRef>
                  <c:f>Credit_2015Q4!$S$9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{0FF7217D-8F77-46E9-AE26-2BF61EEC7BA9}</c15:txfldGUID>
                      <c15:f>Credit_2015Q4!$S$9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0-4B42-9825-9B7966AEA9FF}"/>
                </c:ext>
              </c:extLst>
            </c:dLbl>
            <c:dLbl>
              <c:idx val="4"/>
              <c:tx>
                <c:strRef>
                  <c:f>Credit_2015Q4!$V$9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{561377FE-EF76-4939-ABAE-39EC7DAFBA77}</c15:txfldGUID>
                      <c15:f>Credit_2015Q4!$V$9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(Credit_2015Q4!$Z$9,Credit_2015Q4!$L$9,Credit_2015Q4!$O$9,Credit_2015Q4!$R$9,Credit_2015Q4!$U$9)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0-4B42-9825-9B7966AEA9FF}"/>
            </c:ext>
          </c:extLst>
        </c:ser>
        <c:ser>
          <c:idx val="2"/>
          <c:order val="2"/>
          <c:tx>
            <c:strRef>
              <c:f>Credit_2015Q4!$J$10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{5ED5759E-80BB-4DF2-B260-0F4AEFEDED46}</c15:txfldGUID>
                      <c15:f>Credit_2015Q4!$J$10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0-4B42-9825-9B7966AEA9FF}"/>
                </c:ext>
              </c:extLst>
            </c:dLbl>
            <c:dLbl>
              <c:idx val="1"/>
              <c:tx>
                <c:strRef>
                  <c:f>Credit_2015Q4!$M$10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{67C875C9-C3D1-49E3-BBF0-626489097858}</c15:txfldGUID>
                      <c15:f>Credit_2015Q4!$M$10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0-4B42-9825-9B7966AEA9FF}"/>
                </c:ext>
              </c:extLst>
            </c:dLbl>
            <c:dLbl>
              <c:idx val="2"/>
              <c:tx>
                <c:strRef>
                  <c:f>Credit_2015Q4!$P$10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{DD600982-967A-4179-B3D6-11EF3CB015B1}</c15:txfldGUID>
                      <c15:f>Credit_2015Q4!$P$10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0-4B42-9825-9B7966AEA9FF}"/>
                </c:ext>
              </c:extLst>
            </c:dLbl>
            <c:dLbl>
              <c:idx val="3"/>
              <c:tx>
                <c:strRef>
                  <c:f>Credit_2015Q4!$S$10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{080C0BF7-97BE-430F-BF8D-42C92E6B6609}</c15:txfldGUID>
                      <c15:f>Credit_2015Q4!$S$10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0-4B42-9825-9B7966AEA9FF}"/>
                </c:ext>
              </c:extLst>
            </c:dLbl>
            <c:dLbl>
              <c:idx val="4"/>
              <c:tx>
                <c:strRef>
                  <c:f>Credit_2015Q4!$V$10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{A812319B-853B-49C1-8585-7B4E2671FCB6}</c15:txfldGUID>
                      <c15:f>Credit_2015Q4!$V$10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(Credit_2015Q4!$Z$10,Credit_2015Q4!$L$10,Credit_2015Q4!$O$10,Credit_2015Q4!$R$10,Credit_2015Q4!$U$10)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12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0-4B42-9825-9B7966AEA9FF}"/>
            </c:ext>
          </c:extLst>
        </c:ser>
        <c:ser>
          <c:idx val="3"/>
          <c:order val="3"/>
          <c:tx>
            <c:strRef>
              <c:f>Credit_2015Q4!$J$11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{8D83920E-2F67-4CFA-8BC6-F5D43AB2E1A7}</c15:txfldGUID>
                      <c15:f>Credit_2015Q4!$J$11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0-4B42-9825-9B7966AEA9FF}"/>
                </c:ext>
              </c:extLst>
            </c:dLbl>
            <c:dLbl>
              <c:idx val="1"/>
              <c:tx>
                <c:strRef>
                  <c:f>Credit_2015Q4!$M$11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{6E1DD935-1F2F-48E6-9511-436AC1AFE39E}</c15:txfldGUID>
                      <c15:f>Credit_2015Q4!$M$11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0-4B42-9825-9B7966AEA9FF}"/>
                </c:ext>
              </c:extLst>
            </c:dLbl>
            <c:dLbl>
              <c:idx val="2"/>
              <c:tx>
                <c:strRef>
                  <c:f>Credit_2015Q4!$P$11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{C07BE044-75BC-4820-A355-6CFD996D65B6}</c15:txfldGUID>
                      <c15:f>Credit_2015Q4!$P$11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0-4B42-9825-9B7966AEA9FF}"/>
                </c:ext>
              </c:extLst>
            </c:dLbl>
            <c:dLbl>
              <c:idx val="3"/>
              <c:tx>
                <c:strRef>
                  <c:f>Credit_2015Q4!$S$11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{2E83FF2C-1DFE-494F-A223-56A6FEA0D732}</c15:txfldGUID>
                      <c15:f>Credit_2015Q4!$S$11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0-4B42-9825-9B7966AEA9FF}"/>
                </c:ext>
              </c:extLst>
            </c:dLbl>
            <c:dLbl>
              <c:idx val="4"/>
              <c:tx>
                <c:strRef>
                  <c:f>Credit_2015Q4!$V$11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{D56F3E8C-5E08-4AE4-9D92-F24D51277EEA}</c15:txfldGUID>
                      <c15:f>Credit_2015Q4!$V$11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(Credit_2015Q4!$Z$11,Credit_2015Q4!$L$11,Credit_2015Q4!$O$11,Credit_2015Q4!$R$11,Credit_2015Q4!$U$11)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0-4B42-9825-9B7966AEA9FF}"/>
            </c:ext>
          </c:extLst>
        </c:ser>
        <c:ser>
          <c:idx val="4"/>
          <c:order val="4"/>
          <c:tx>
            <c:strRef>
              <c:f>Credit_2015Q4!$J$12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{74886B48-DC5E-4BEB-A6AD-AC82FAAEE7E0}</c15:txfldGUID>
                      <c15:f>Credit_2015Q4!$J$12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0-4B42-9825-9B7966AEA9FF}"/>
                </c:ext>
              </c:extLst>
            </c:dLbl>
            <c:dLbl>
              <c:idx val="1"/>
              <c:tx>
                <c:strRef>
                  <c:f>Credit_2015Q4!$M$12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{F10A5A0E-A390-44E7-B7CF-AB6DAD4FED3D}</c15:txfldGUID>
                      <c15:f>Credit_2015Q4!$M$12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0-4B42-9825-9B7966AEA9FF}"/>
                </c:ext>
              </c:extLst>
            </c:dLbl>
            <c:dLbl>
              <c:idx val="2"/>
              <c:tx>
                <c:strRef>
                  <c:f>Credit_2015Q4!$P$12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{85BAB336-AFFD-4245-9C46-1B9B539244A7}</c15:txfldGUID>
                      <c15:f>Credit_2015Q4!$P$12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0-4B42-9825-9B7966AEA9FF}"/>
                </c:ext>
              </c:extLst>
            </c:dLbl>
            <c:dLbl>
              <c:idx val="3"/>
              <c:tx>
                <c:strRef>
                  <c:f>Credit_2015Q4!$S$12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{96D4215E-4980-4EFF-90C9-AB816525292E}</c15:txfldGUID>
                      <c15:f>Credit_2015Q4!$S$12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0-4B42-9825-9B7966AEA9FF}"/>
                </c:ext>
              </c:extLst>
            </c:dLbl>
            <c:dLbl>
              <c:idx val="4"/>
              <c:tx>
                <c:strRef>
                  <c:f>Credit_2015Q4!$V$12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{11D6F324-D5F0-4058-915F-A649F661054E}</c15:txfldGUID>
                      <c15:f>Credit_2015Q4!$V$12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(Credit_2015Q4!$Z$12,Credit_2015Q4!$L$12,Credit_2015Q4!$O$12,Credit_2015Q4!$R$12,Credit_2015Q4!$U$12)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0-4B42-9825-9B7966AEA9FF}"/>
            </c:ext>
          </c:extLst>
        </c:ser>
        <c:ser>
          <c:idx val="5"/>
          <c:order val="5"/>
          <c:tx>
            <c:strRef>
              <c:f>Credit_2015Q4!$J$13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{9ACF9DCA-2842-453C-9B19-985B511F84D5}</c15:txfldGUID>
                      <c15:f>Credit_2015Q4!$J$13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0-4B42-9825-9B7966AEA9FF}"/>
                </c:ext>
              </c:extLst>
            </c:dLbl>
            <c:dLbl>
              <c:idx val="1"/>
              <c:tx>
                <c:strRef>
                  <c:f>Credit_2015Q4!$M$13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{FAF5A9D7-FAA5-4EF6-B389-60A6AF93E42D}</c15:txfldGUID>
                      <c15:f>Credit_2015Q4!$M$13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0-4B42-9825-9B7966AEA9FF}"/>
                </c:ext>
              </c:extLst>
            </c:dLbl>
            <c:dLbl>
              <c:idx val="2"/>
              <c:tx>
                <c:strRef>
                  <c:f>Credit_2015Q4!$P$13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{3EDCEF47-DE31-469E-BEA5-425DB4E3427B}</c15:txfldGUID>
                      <c15:f>Credit_2015Q4!$P$13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0-4B42-9825-9B7966AEA9FF}"/>
                </c:ext>
              </c:extLst>
            </c:dLbl>
            <c:dLbl>
              <c:idx val="3"/>
              <c:tx>
                <c:strRef>
                  <c:f>Credit_2015Q4!$S$13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{71CF7CB8-1AA8-4CC7-A90C-B101E42EE605}</c15:txfldGUID>
                      <c15:f>Credit_2015Q4!$S$13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0-4B42-9825-9B7966AEA9FF}"/>
                </c:ext>
              </c:extLst>
            </c:dLbl>
            <c:dLbl>
              <c:idx val="4"/>
              <c:tx>
                <c:strRef>
                  <c:f>Credit_2015Q4!$V$13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{3AF94C70-1140-4347-8BF9-6F0243905D26}</c15:txfldGUID>
                      <c15:f>Credit_2015Q4!$V$13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(Credit_2015Q4!$Z$13,Credit_2015Q4!$L$13,Credit_2015Q4!$O$13,Credit_2015Q4!$R$13,Credit_2015Q4!$U$13)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0-4B42-9825-9B7966AEA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254784"/>
        <c:axId val="263256320"/>
      </c:barChart>
      <c:catAx>
        <c:axId val="26325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256320"/>
        <c:crosses val="max"/>
        <c:auto val="1"/>
        <c:lblAlgn val="ctr"/>
        <c:lblOffset val="100"/>
        <c:noMultiLvlLbl val="0"/>
      </c:catAx>
      <c:valAx>
        <c:axId val="26325632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254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{E7AC3FAD-8D57-4BFE-B8AC-DD1110284065}</c15:txfldGUID>
                      <c15:f>Credit_2021Q2!$J$8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2B1-4CCA-9E4A-2E342A735CA5}"/>
                </c:ext>
              </c:extLst>
            </c:dLbl>
            <c:dLbl>
              <c:idx val="1"/>
              <c:tx>
                <c:strRef>
                  <c:f>Credit_2021Q2!$M$8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{A8CF6DD8-88BC-44DE-9F0E-5C652B809369}</c15:txfldGUID>
                      <c15:f>Credit_2021Q2!$M$8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2B1-4CCA-9E4A-2E342A735CA5}"/>
                </c:ext>
              </c:extLst>
            </c:dLbl>
            <c:dLbl>
              <c:idx val="2"/>
              <c:tx>
                <c:strRef>
                  <c:f>Credit_2021Q2!$P$8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{62374584-5FC0-4D48-806B-062646447A3C}</c15:txfldGUID>
                      <c15:f>Credit_2021Q2!$P$8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2B1-4CCA-9E4A-2E342A735CA5}"/>
                </c:ext>
              </c:extLst>
            </c:dLbl>
            <c:dLbl>
              <c:idx val="3"/>
              <c:tx>
                <c:strRef>
                  <c:f>Credit_2021Q2!$S$8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{A002F8E3-1DD1-4B4F-9FE5-0EDAC683BC87}</c15:txfldGUID>
                      <c15:f>Credit_2021Q2!$S$8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2B1-4CCA-9E4A-2E342A735CA5}"/>
                </c:ext>
              </c:extLst>
            </c:dLbl>
            <c:dLbl>
              <c:idx val="4"/>
              <c:tx>
                <c:strRef>
                  <c:f>Credit_2021Q2!$V$8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{7EEF2660-B8BC-496C-AB01-90B782C586F8}</c15:txfldGUID>
                      <c15:f>Credit_2021Q2!$V$8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(Credit_2021Q2!$Z$8,Credit_2021Q2!$L$8,Credit_2021Q2!$O$8,Credit_2021Q2!$R$8,Credit_2021Q2!$U$8)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B1-4CCA-9E4A-2E342A735CA5}"/>
            </c:ext>
          </c:extLst>
        </c:ser>
        <c:ser>
          <c:idx val="1"/>
          <c:order val="1"/>
          <c:tx>
            <c:strRef>
              <c:f>Credit_2021Q2!$J$9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{05313A4B-D897-48B4-97FB-134200D5E99F}</c15:txfldGUID>
                      <c15:f>Credit_2021Q2!$J$9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2B1-4CCA-9E4A-2E342A735CA5}"/>
                </c:ext>
              </c:extLst>
            </c:dLbl>
            <c:dLbl>
              <c:idx val="1"/>
              <c:tx>
                <c:strRef>
                  <c:f>Credit_2021Q2!$M$9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{302CB5A5-8A08-41B3-A1A3-5B5B4A6A5FF1}</c15:txfldGUID>
                      <c15:f>Credit_2021Q2!$M$9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2B1-4CCA-9E4A-2E342A735CA5}"/>
                </c:ext>
              </c:extLst>
            </c:dLbl>
            <c:dLbl>
              <c:idx val="2"/>
              <c:tx>
                <c:strRef>
                  <c:f>Credit_2021Q2!$P$9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{AB426EA9-5AF7-4E17-89A7-79D2F3BA0EF3}</c15:txfldGUID>
                      <c15:f>Credit_2021Q2!$P$9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2B1-4CCA-9E4A-2E342A735CA5}"/>
                </c:ext>
              </c:extLst>
            </c:dLbl>
            <c:dLbl>
              <c:idx val="3"/>
              <c:tx>
                <c:strRef>
                  <c:f>Credit_2021Q2!$S$9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{BD96608B-EB40-4E7F-95C0-AA7BF7A53E9E}</c15:txfldGUID>
                      <c15:f>Credit_2021Q2!$S$9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2B1-4CCA-9E4A-2E342A735CA5}"/>
                </c:ext>
              </c:extLst>
            </c:dLbl>
            <c:dLbl>
              <c:idx val="4"/>
              <c:tx>
                <c:strRef>
                  <c:f>Credit_2021Q2!$V$9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{1A2A4D5C-7A88-4FD4-B1A7-937CC05BA9B7}</c15:txfldGUID>
                      <c15:f>Credit_2021Q2!$V$9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(Credit_2021Q2!$Z$9,Credit_2021Q2!$L$9,Credit_2021Q2!$O$9,Credit_2021Q2!$R$9,Credit_2021Q2!$U$9)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B1-4CCA-9E4A-2E342A735CA5}"/>
            </c:ext>
          </c:extLst>
        </c:ser>
        <c:ser>
          <c:idx val="2"/>
          <c:order val="2"/>
          <c:tx>
            <c:strRef>
              <c:f>Credit_2021Q2!$J$10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{AA202CCE-7800-40DA-AAB7-17A63B4C575E}</c15:txfldGUID>
                      <c15:f>Credit_2021Q2!$J$10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2B1-4CCA-9E4A-2E342A735CA5}"/>
                </c:ext>
              </c:extLst>
            </c:dLbl>
            <c:dLbl>
              <c:idx val="1"/>
              <c:tx>
                <c:strRef>
                  <c:f>Credit_2021Q2!$M$10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{154DF7D2-FD45-4E84-ADAD-42AA5D599AF6}</c15:txfldGUID>
                      <c15:f>Credit_2021Q2!$M$10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2B1-4CCA-9E4A-2E342A735CA5}"/>
                </c:ext>
              </c:extLst>
            </c:dLbl>
            <c:dLbl>
              <c:idx val="2"/>
              <c:tx>
                <c:strRef>
                  <c:f>Credit_2021Q2!$P$10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{C40DCBE6-5F35-4F7D-8C33-A31E0B7B27A0}</c15:txfldGUID>
                      <c15:f>Credit_2021Q2!$P$10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2B1-4CCA-9E4A-2E342A735CA5}"/>
                </c:ext>
              </c:extLst>
            </c:dLbl>
            <c:dLbl>
              <c:idx val="3"/>
              <c:tx>
                <c:strRef>
                  <c:f>Credit_2021Q2!$S$10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{CA9B8FDB-3492-4B99-8634-543B8C3B3FA2}</c15:txfldGUID>
                      <c15:f>Credit_2021Q2!$S$10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2B1-4CCA-9E4A-2E342A735CA5}"/>
                </c:ext>
              </c:extLst>
            </c:dLbl>
            <c:dLbl>
              <c:idx val="4"/>
              <c:tx>
                <c:strRef>
                  <c:f>Credit_2021Q2!$V$10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{26E73AAE-8FA3-4AFD-91C6-544D8F5A4D57}</c15:txfldGUID>
                      <c15:f>Credit_2021Q2!$V$10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(Credit_2021Q2!$Z$10,Credit_2021Q2!$L$10,Credit_2021Q2!$O$10,Credit_2021Q2!$R$10,Credit_2021Q2!$U$10)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2B1-4CCA-9E4A-2E342A735CA5}"/>
            </c:ext>
          </c:extLst>
        </c:ser>
        <c:ser>
          <c:idx val="3"/>
          <c:order val="3"/>
          <c:tx>
            <c:strRef>
              <c:f>Credit_2021Q2!$J$11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{D3FB49E5-85E7-4B1A-B492-3E125CDA4489}</c15:txfldGUID>
                      <c15:f>Credit_2021Q2!$J$11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2B1-4CCA-9E4A-2E342A735CA5}"/>
                </c:ext>
              </c:extLst>
            </c:dLbl>
            <c:dLbl>
              <c:idx val="1"/>
              <c:tx>
                <c:strRef>
                  <c:f>Credit_2021Q2!$M$11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{0CFE7F07-2BF2-4D12-AB87-6AA36E3898F8}</c15:txfldGUID>
                      <c15:f>Credit_2021Q2!$M$11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2B1-4CCA-9E4A-2E342A735CA5}"/>
                </c:ext>
              </c:extLst>
            </c:dLbl>
            <c:dLbl>
              <c:idx val="2"/>
              <c:tx>
                <c:strRef>
                  <c:f>Credit_2021Q2!$P$11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{DD65DECD-E7DF-4A3A-A55B-7734D4CBEFF3}</c15:txfldGUID>
                      <c15:f>Credit_2021Q2!$P$11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2B1-4CCA-9E4A-2E342A735CA5}"/>
                </c:ext>
              </c:extLst>
            </c:dLbl>
            <c:dLbl>
              <c:idx val="3"/>
              <c:tx>
                <c:strRef>
                  <c:f>Credit_2021Q2!$S$11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{A4636DA6-634A-4BA8-A8A0-BB5A23F0C6BE}</c15:txfldGUID>
                      <c15:f>Credit_2021Q2!$S$11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2B1-4CCA-9E4A-2E342A735CA5}"/>
                </c:ext>
              </c:extLst>
            </c:dLbl>
            <c:dLbl>
              <c:idx val="4"/>
              <c:tx>
                <c:strRef>
                  <c:f>Credit_2021Q2!$V$11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{3D0ABA96-B135-4684-9ED6-FE294C62CC58}</c15:txfldGUID>
                      <c15:f>Credit_2021Q2!$V$11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(Credit_2021Q2!$Z$11,Credit_2021Q2!$L$11,Credit_2021Q2!$O$11,Credit_2021Q2!$R$11,Credit_2021Q2!$U$11)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2B1-4CCA-9E4A-2E342A735CA5}"/>
            </c:ext>
          </c:extLst>
        </c:ser>
        <c:ser>
          <c:idx val="4"/>
          <c:order val="4"/>
          <c:tx>
            <c:strRef>
              <c:f>Credit_2021Q2!$J$12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{20ADBDB0-9D6B-4417-98FF-EAD5DBC476EE}</c15:txfldGUID>
                      <c15:f>Credit_2021Q2!$J$12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2B1-4CCA-9E4A-2E342A735CA5}"/>
                </c:ext>
              </c:extLst>
            </c:dLbl>
            <c:dLbl>
              <c:idx val="1"/>
              <c:tx>
                <c:strRef>
                  <c:f>Credit_2021Q2!$M$12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{87F71685-1793-467A-B75C-864E5995FBF1}</c15:txfldGUID>
                      <c15:f>Credit_2021Q2!$M$12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2B1-4CCA-9E4A-2E342A735CA5}"/>
                </c:ext>
              </c:extLst>
            </c:dLbl>
            <c:dLbl>
              <c:idx val="2"/>
              <c:tx>
                <c:strRef>
                  <c:f>Credit_2021Q2!$P$12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{1150BF85-858A-4C18-ACB9-B843FE29149E}</c15:txfldGUID>
                      <c15:f>Credit_2021Q2!$P$12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2B1-4CCA-9E4A-2E342A735CA5}"/>
                </c:ext>
              </c:extLst>
            </c:dLbl>
            <c:dLbl>
              <c:idx val="3"/>
              <c:tx>
                <c:strRef>
                  <c:f>Credit_2021Q2!$S$12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{CF836149-A40D-4E68-9986-E1B78E9301B3}</c15:txfldGUID>
                      <c15:f>Credit_2021Q2!$S$12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2B1-4CCA-9E4A-2E342A735CA5}"/>
                </c:ext>
              </c:extLst>
            </c:dLbl>
            <c:dLbl>
              <c:idx val="4"/>
              <c:tx>
                <c:strRef>
                  <c:f>Credit_2021Q2!$V$12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{85FC88BA-64A3-4EA5-8EE5-F567B6812586}</c15:txfldGUID>
                      <c15:f>Credit_2021Q2!$V$12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(Credit_2021Q2!$Z$12,Credit_2021Q2!$L$12,Credit_2021Q2!$O$12,Credit_2021Q2!$R$12,Credit_2021Q2!$U$12)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2B1-4CCA-9E4A-2E342A735CA5}"/>
            </c:ext>
          </c:extLst>
        </c:ser>
        <c:ser>
          <c:idx val="5"/>
          <c:order val="5"/>
          <c:tx>
            <c:strRef>
              <c:f>Credit_2021Q2!$J$13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{3146FEF7-BDB7-46EE-B0AE-7DC5A6F02C9E}</c15:txfldGUID>
                      <c15:f>Credit_2021Q2!$J$13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2B1-4CCA-9E4A-2E342A735CA5}"/>
                </c:ext>
              </c:extLst>
            </c:dLbl>
            <c:dLbl>
              <c:idx val="1"/>
              <c:tx>
                <c:strRef>
                  <c:f>Credit_2021Q2!$M$13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{4499FCE9-83B1-4177-803F-6566A54795F7}</c15:txfldGUID>
                      <c15:f>Credit_2021Q2!$M$13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2B1-4CCA-9E4A-2E342A735CA5}"/>
                </c:ext>
              </c:extLst>
            </c:dLbl>
            <c:dLbl>
              <c:idx val="2"/>
              <c:tx>
                <c:strRef>
                  <c:f>Credit_2021Q2!$P$13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{DC0E7FA2-6C6A-4735-9BF9-66A354794CCA}</c15:txfldGUID>
                      <c15:f>Credit_2021Q2!$P$13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2B1-4CCA-9E4A-2E342A735CA5}"/>
                </c:ext>
              </c:extLst>
            </c:dLbl>
            <c:dLbl>
              <c:idx val="3"/>
              <c:tx>
                <c:strRef>
                  <c:f>Credit_2021Q2!$S$13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{F0227472-EBC4-43C6-ABA1-4F74F28195D6}</c15:txfldGUID>
                      <c15:f>Credit_2021Q2!$S$13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2B1-4CCA-9E4A-2E342A735CA5}"/>
                </c:ext>
              </c:extLst>
            </c:dLbl>
            <c:dLbl>
              <c:idx val="4"/>
              <c:tx>
                <c:strRef>
                  <c:f>Credit_2021Q2!$V$13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{09502A2E-45B8-44B2-9A71-A800149B0CD6}</c15:txfldGUID>
                      <c15:f>Credit_2021Q2!$V$13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(Credit_2021Q2!$Z$13,Credit_2021Q2!$L$13,Credit_2021Q2!$O$13,Credit_2021Q2!$R$13,Credit_2021Q2!$U$13)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2B1-4CCA-9E4A-2E342A73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FE5-4528-ACF7-564B8B9BC0B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FE5-4528-ACF7-564B8B9BC0B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FE5-4528-ACF7-564B8B9BC0B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FE5-4528-ACF7-564B8B9BC0B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FE5-4528-ACF7-564B8B9BC0B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FE5-4528-ACF7-564B8B9BC0B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FE5-4528-ACF7-564B8B9BC0B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FE5-4528-ACF7-564B8B9BC0B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FE5-4528-ACF7-564B8B9BC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Credit_2015Q3!$M$8:$M$13</c:f>
              <c:numCache>
                <c:formatCode>0%</c:formatCode>
                <c:ptCount val="6"/>
                <c:pt idx="0">
                  <c:v>3.8461538461538464E-2</c:v>
                </c:pt>
                <c:pt idx="1">
                  <c:v>0.25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E5-4528-ACF7-564B8B9B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{6C34AB0A-FF0C-47FD-AA66-1BDAB098743F}</c15:txfldGUID>
                      <c15:f>Credit_2015Q3!$J$8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5F1-459C-A3E5-856FF817ECC8}"/>
                </c:ext>
              </c:extLst>
            </c:dLbl>
            <c:dLbl>
              <c:idx val="1"/>
              <c:tx>
                <c:strRef>
                  <c:f>Credit_2015Q3!$M$8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{56083D4E-C467-4861-BD43-4EF3FD330C86}</c15:txfldGUID>
                      <c15:f>Credit_2015Q3!$M$8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5F1-459C-A3E5-856FF817ECC8}"/>
                </c:ext>
              </c:extLst>
            </c:dLbl>
            <c:dLbl>
              <c:idx val="2"/>
              <c:tx>
                <c:strRef>
                  <c:f>Credit_2015Q3!$P$8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{C9C698FC-0754-4C43-945D-996111876F6C}</c15:txfldGUID>
                      <c15:f>Credit_2015Q3!$P$8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5F1-459C-A3E5-856FF817ECC8}"/>
                </c:ext>
              </c:extLst>
            </c:dLbl>
            <c:dLbl>
              <c:idx val="3"/>
              <c:tx>
                <c:strRef>
                  <c:f>Credit_2015Q3!$S$8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{05E3AB9B-7E76-4057-AC3D-AECFCF8119BF}</c15:txfldGUID>
                      <c15:f>Credit_2015Q3!$S$8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5F1-459C-A3E5-856FF817ECC8}"/>
                </c:ext>
              </c:extLst>
            </c:dLbl>
            <c:dLbl>
              <c:idx val="4"/>
              <c:tx>
                <c:strRef>
                  <c:f>Credit_2015Q3!$V$8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{9949F089-18C0-4BF6-A399-9803ADBBDED8}</c15:txfldGUID>
                      <c15:f>Credit_2015Q3!$V$8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(Credit_2015Q3!$Z$8,Credit_2015Q3!$L$8,Credit_2015Q3!$O$8,Credit_2015Q3!$R$8,Credit_2015Q3!$U$8)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F1-459C-A3E5-856FF817ECC8}"/>
            </c:ext>
          </c:extLst>
        </c:ser>
        <c:ser>
          <c:idx val="1"/>
          <c:order val="1"/>
          <c:tx>
            <c:strRef>
              <c:f>Credit_2015Q3!$J$9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{003241EB-B51A-4935-8FDA-4C7A95985B48}</c15:txfldGUID>
                      <c15:f>Credit_2015Q3!$J$9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5F1-459C-A3E5-856FF817ECC8}"/>
                </c:ext>
              </c:extLst>
            </c:dLbl>
            <c:dLbl>
              <c:idx val="1"/>
              <c:tx>
                <c:strRef>
                  <c:f>Credit_2015Q3!$M$9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{0CE81923-56F9-41CB-BEA0-16CC34B85153}</c15:txfldGUID>
                      <c15:f>Credit_2015Q3!$M$9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5F1-459C-A3E5-856FF817ECC8}"/>
                </c:ext>
              </c:extLst>
            </c:dLbl>
            <c:dLbl>
              <c:idx val="2"/>
              <c:tx>
                <c:strRef>
                  <c:f>Credit_2015Q3!$P$9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{3D62E5AC-9F2A-4D3E-88DA-C565EDDAA3A8}</c15:txfldGUID>
                      <c15:f>Credit_2015Q3!$P$9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5F1-459C-A3E5-856FF817ECC8}"/>
                </c:ext>
              </c:extLst>
            </c:dLbl>
            <c:dLbl>
              <c:idx val="3"/>
              <c:tx>
                <c:strRef>
                  <c:f>Credit_2015Q3!$S$9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{FBAF7282-853D-4A0E-94A4-90CD3B64FDE1}</c15:txfldGUID>
                      <c15:f>Credit_2015Q3!$S$9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5F1-459C-A3E5-856FF817ECC8}"/>
                </c:ext>
              </c:extLst>
            </c:dLbl>
            <c:dLbl>
              <c:idx val="4"/>
              <c:tx>
                <c:strRef>
                  <c:f>Credit_2015Q3!$V$9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{A1CD9F08-E283-4A1F-90C6-6F8E8D109DB4}</c15:txfldGUID>
                      <c15:f>Credit_2015Q3!$V$9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(Credit_2015Q3!$Z$9,Credit_2015Q3!$L$9,Credit_2015Q3!$O$9,Credit_2015Q3!$R$9,Credit_2015Q3!$U$9)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F1-459C-A3E5-856FF817ECC8}"/>
            </c:ext>
          </c:extLst>
        </c:ser>
        <c:ser>
          <c:idx val="2"/>
          <c:order val="2"/>
          <c:tx>
            <c:strRef>
              <c:f>Credit_2015Q3!$J$10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{72A34EFB-9288-43B7-B463-AFA2C1FC1C6D}</c15:txfldGUID>
                      <c15:f>Credit_2015Q3!$J$10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5F1-459C-A3E5-856FF817ECC8}"/>
                </c:ext>
              </c:extLst>
            </c:dLbl>
            <c:dLbl>
              <c:idx val="1"/>
              <c:tx>
                <c:strRef>
                  <c:f>Credit_2015Q3!$M$10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{6D2516F7-A714-4A9F-A64A-78B2F8CBDAC9}</c15:txfldGUID>
                      <c15:f>Credit_2015Q3!$M$10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5F1-459C-A3E5-856FF817ECC8}"/>
                </c:ext>
              </c:extLst>
            </c:dLbl>
            <c:dLbl>
              <c:idx val="2"/>
              <c:tx>
                <c:strRef>
                  <c:f>Credit_2015Q3!$P$10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{41D3A9FE-79A4-42C7-B9B7-212A8F28FBEF}</c15:txfldGUID>
                      <c15:f>Credit_2015Q3!$P$10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5F1-459C-A3E5-856FF817ECC8}"/>
                </c:ext>
              </c:extLst>
            </c:dLbl>
            <c:dLbl>
              <c:idx val="3"/>
              <c:tx>
                <c:strRef>
                  <c:f>Credit_2015Q3!$S$10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{9D97E22E-1AC0-400A-B281-C812F6101D95}</c15:txfldGUID>
                      <c15:f>Credit_2015Q3!$S$10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5F1-459C-A3E5-856FF817ECC8}"/>
                </c:ext>
              </c:extLst>
            </c:dLbl>
            <c:dLbl>
              <c:idx val="4"/>
              <c:tx>
                <c:strRef>
                  <c:f>Credit_2015Q3!$V$10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{D5F0C4DA-3DE0-4F89-8C53-771D8782ECB7}</c15:txfldGUID>
                      <c15:f>Credit_2015Q3!$V$10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(Credit_2015Q3!$Z$10,Credit_2015Q3!$L$10,Credit_2015Q3!$O$10,Credit_2015Q3!$R$10,Credit_2015Q3!$U$10)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5F1-459C-A3E5-856FF817ECC8}"/>
            </c:ext>
          </c:extLst>
        </c:ser>
        <c:ser>
          <c:idx val="3"/>
          <c:order val="3"/>
          <c:tx>
            <c:strRef>
              <c:f>Credit_2015Q3!$J$11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{06B08362-595B-4157-A2E2-8CD790589E0D}</c15:txfldGUID>
                      <c15:f>Credit_2015Q3!$J$11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5F1-459C-A3E5-856FF817ECC8}"/>
                </c:ext>
              </c:extLst>
            </c:dLbl>
            <c:dLbl>
              <c:idx val="1"/>
              <c:tx>
                <c:strRef>
                  <c:f>Credit_2015Q3!$M$11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{D0F0523D-0FC7-45B2-9AEC-1673B126DDDF}</c15:txfldGUID>
                      <c15:f>Credit_2015Q3!$M$11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5F1-459C-A3E5-856FF817ECC8}"/>
                </c:ext>
              </c:extLst>
            </c:dLbl>
            <c:dLbl>
              <c:idx val="2"/>
              <c:tx>
                <c:strRef>
                  <c:f>Credit_2015Q3!$P$11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{1073CC45-C3FB-4398-92DD-360BA5177692}</c15:txfldGUID>
                      <c15:f>Credit_2015Q3!$P$11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5F1-459C-A3E5-856FF817ECC8}"/>
                </c:ext>
              </c:extLst>
            </c:dLbl>
            <c:dLbl>
              <c:idx val="3"/>
              <c:tx>
                <c:strRef>
                  <c:f>Credit_2015Q3!$S$11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{70216D47-1A31-43BB-A429-39B342D69A1F}</c15:txfldGUID>
                      <c15:f>Credit_2015Q3!$S$11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5F1-459C-A3E5-856FF817ECC8}"/>
                </c:ext>
              </c:extLst>
            </c:dLbl>
            <c:dLbl>
              <c:idx val="4"/>
              <c:tx>
                <c:strRef>
                  <c:f>Credit_2015Q3!$V$11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{C71730D4-6A9C-40C5-9080-BB557443BB35}</c15:txfldGUID>
                      <c15:f>Credit_2015Q3!$V$11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(Credit_2015Q3!$Z$11,Credit_2015Q3!$L$11,Credit_2015Q3!$O$11,Credit_2015Q3!$R$11,Credit_2015Q3!$U$11)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5F1-459C-A3E5-856FF817ECC8}"/>
            </c:ext>
          </c:extLst>
        </c:ser>
        <c:ser>
          <c:idx val="4"/>
          <c:order val="4"/>
          <c:tx>
            <c:strRef>
              <c:f>Credit_2015Q3!$J$12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{99D7A424-9B6E-4295-90CA-A302791CC861}</c15:txfldGUID>
                      <c15:f>Credit_2015Q3!$J$12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5F1-459C-A3E5-856FF817ECC8}"/>
                </c:ext>
              </c:extLst>
            </c:dLbl>
            <c:dLbl>
              <c:idx val="1"/>
              <c:tx>
                <c:strRef>
                  <c:f>Credit_2015Q3!$M$12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{AFD8BFD8-C317-450A-A5AE-9B52611A137A}</c15:txfldGUID>
                      <c15:f>Credit_2015Q3!$M$12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5F1-459C-A3E5-856FF817ECC8}"/>
                </c:ext>
              </c:extLst>
            </c:dLbl>
            <c:dLbl>
              <c:idx val="2"/>
              <c:tx>
                <c:strRef>
                  <c:f>Credit_2015Q3!$P$12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{CBDDDAB8-C3C7-4B97-84C3-8603BC47E523}</c15:txfldGUID>
                      <c15:f>Credit_2015Q3!$P$12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5F1-459C-A3E5-856FF817ECC8}"/>
                </c:ext>
              </c:extLst>
            </c:dLbl>
            <c:dLbl>
              <c:idx val="3"/>
              <c:tx>
                <c:strRef>
                  <c:f>Credit_2015Q3!$S$12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{7FA4FC49-C319-4C5B-996A-697F21C1AEFB}</c15:txfldGUID>
                      <c15:f>Credit_2015Q3!$S$12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5F1-459C-A3E5-856FF817ECC8}"/>
                </c:ext>
              </c:extLst>
            </c:dLbl>
            <c:dLbl>
              <c:idx val="4"/>
              <c:tx>
                <c:strRef>
                  <c:f>Credit_2015Q3!$V$12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{5A8C2E2A-2A52-4D6E-936D-18666DC44203}</c15:txfldGUID>
                      <c15:f>Credit_2015Q3!$V$12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(Credit_2015Q3!$Z$12,Credit_2015Q3!$L$12,Credit_2015Q3!$O$12,Credit_2015Q3!$R$12,Credit_2015Q3!$U$12)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5F1-459C-A3E5-856FF817ECC8}"/>
            </c:ext>
          </c:extLst>
        </c:ser>
        <c:ser>
          <c:idx val="5"/>
          <c:order val="5"/>
          <c:tx>
            <c:strRef>
              <c:f>Credit_2015Q3!$J$13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{037998DB-B4E7-4F29-ACAB-E8C47E0E5473}</c15:txfldGUID>
                      <c15:f>Credit_2015Q3!$J$13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5F1-459C-A3E5-856FF817ECC8}"/>
                </c:ext>
              </c:extLst>
            </c:dLbl>
            <c:dLbl>
              <c:idx val="1"/>
              <c:tx>
                <c:strRef>
                  <c:f>Credit_2015Q3!$M$13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{E7104809-DF89-4626-86FC-9B1BECF4E9F2}</c15:txfldGUID>
                      <c15:f>Credit_2015Q3!$M$13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5F1-459C-A3E5-856FF817ECC8}"/>
                </c:ext>
              </c:extLst>
            </c:dLbl>
            <c:dLbl>
              <c:idx val="2"/>
              <c:tx>
                <c:strRef>
                  <c:f>Credit_2015Q3!$P$13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{B6718EE9-04F8-41CD-A936-45BF84F07A1F}</c15:txfldGUID>
                      <c15:f>Credit_2015Q3!$P$13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5F1-459C-A3E5-856FF817ECC8}"/>
                </c:ext>
              </c:extLst>
            </c:dLbl>
            <c:dLbl>
              <c:idx val="3"/>
              <c:tx>
                <c:strRef>
                  <c:f>Credit_2015Q3!$S$13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{D03B930F-9361-46D8-B1EA-52C1DDF1122D}</c15:txfldGUID>
                      <c15:f>Credit_2015Q3!$S$13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5F1-459C-A3E5-856FF817ECC8}"/>
                </c:ext>
              </c:extLst>
            </c:dLbl>
            <c:dLbl>
              <c:idx val="4"/>
              <c:tx>
                <c:strRef>
                  <c:f>Credit_2015Q3!$V$13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{DC596D47-A6E2-4A56-8356-01386E6FBE93}</c15:txfldGUID>
                      <c15:f>Credit_2015Q3!$V$13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(Credit_2015Q3!$Z$13,Credit_2015Q3!$L$13,Credit_2015Q3!$O$13,Credit_2015Q3!$R$13,Credit_2015Q3!$U$13)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F1-459C-A3E5-856FF817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932736"/>
        <c:axId val="262955008"/>
      </c:barChart>
      <c:catAx>
        <c:axId val="26293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955008"/>
        <c:crosses val="max"/>
        <c:auto val="1"/>
        <c:lblAlgn val="ctr"/>
        <c:lblOffset val="100"/>
        <c:noMultiLvlLbl val="0"/>
      </c:catAx>
      <c:valAx>
        <c:axId val="2629550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9327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452-49C1-80E8-1D86B81C94B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452-49C1-80E8-1D86B81C94B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452-49C1-80E8-1D86B81C94B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452-49C1-80E8-1D86B81C94B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452-49C1-80E8-1D86B81C94B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452-49C1-80E8-1D86B81C94B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452-49C1-80E8-1D86B81C94B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452-49C1-80E8-1D86B81C9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Credit_2015Q2!$M$8:$M$13</c:f>
              <c:numCache>
                <c:formatCode>0%</c:formatCode>
                <c:ptCount val="6"/>
                <c:pt idx="0">
                  <c:v>5.7692307692307696E-2</c:v>
                </c:pt>
                <c:pt idx="1">
                  <c:v>0.23076923076923078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52-49C1-80E8-1D86B81C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{2A221202-CC3B-4240-962D-79A2CDCA098A}</c15:txfldGUID>
                      <c15:f>Credit_2015Q2!$J$8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965-46DB-949D-84C3866A356E}"/>
                </c:ext>
              </c:extLst>
            </c:dLbl>
            <c:dLbl>
              <c:idx val="1"/>
              <c:tx>
                <c:strRef>
                  <c:f>Credit_2015Q2!$M$8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{D6F7519F-34EF-4C70-A659-D8DAC4A7321B}</c15:txfldGUID>
                      <c15:f>Credit_2015Q2!$M$8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965-46DB-949D-84C3866A356E}"/>
                </c:ext>
              </c:extLst>
            </c:dLbl>
            <c:dLbl>
              <c:idx val="2"/>
              <c:tx>
                <c:strRef>
                  <c:f>Credit_2015Q2!$P$8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{2AE738D6-2232-40A4-984A-E2C1B81076AB}</c15:txfldGUID>
                      <c15:f>Credit_2015Q2!$P$8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965-46DB-949D-84C3866A356E}"/>
                </c:ext>
              </c:extLst>
            </c:dLbl>
            <c:dLbl>
              <c:idx val="3"/>
              <c:tx>
                <c:strRef>
                  <c:f>Credit_2015Q2!$S$8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{E850D3F8-4EBD-4706-A0D8-052689D95C96}</c15:txfldGUID>
                      <c15:f>Credit_2015Q2!$S$8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965-46DB-949D-84C3866A356E}"/>
                </c:ext>
              </c:extLst>
            </c:dLbl>
            <c:dLbl>
              <c:idx val="4"/>
              <c:tx>
                <c:strRef>
                  <c:f>Credit_2015Q2!$V$8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{05C236C6-94B5-4188-A3C7-A024A8F7AB14}</c15:txfldGUID>
                      <c15:f>Credit_2015Q2!$V$8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(Credit_2015Q2!$Z$8,Credit_2015Q2!$L$8,Credit_2015Q2!$O$8,Credit_2015Q2!$R$8,Credit_2015Q2!$U$8)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65-46DB-949D-84C3866A356E}"/>
            </c:ext>
          </c:extLst>
        </c:ser>
        <c:ser>
          <c:idx val="1"/>
          <c:order val="1"/>
          <c:tx>
            <c:strRef>
              <c:f>Credit_2015Q2!$J$9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{6DBF7A35-A152-47B1-8A59-F8CADAD9584B}</c15:txfldGUID>
                      <c15:f>Credit_2015Q2!$J$9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965-46DB-949D-84C3866A356E}"/>
                </c:ext>
              </c:extLst>
            </c:dLbl>
            <c:dLbl>
              <c:idx val="1"/>
              <c:tx>
                <c:strRef>
                  <c:f>Credit_2015Q2!$M$9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{13F04C0C-2D3B-4F81-AB47-5E7F20BDFEB5}</c15:txfldGUID>
                      <c15:f>Credit_2015Q2!$M$9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965-46DB-949D-84C3866A356E}"/>
                </c:ext>
              </c:extLst>
            </c:dLbl>
            <c:dLbl>
              <c:idx val="2"/>
              <c:tx>
                <c:strRef>
                  <c:f>Credit_2015Q2!$P$9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{3857F042-960C-4C29-BDEB-117FDC44CA15}</c15:txfldGUID>
                      <c15:f>Credit_2015Q2!$P$9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965-46DB-949D-84C3866A356E}"/>
                </c:ext>
              </c:extLst>
            </c:dLbl>
            <c:dLbl>
              <c:idx val="3"/>
              <c:tx>
                <c:strRef>
                  <c:f>Credit_2015Q2!$S$9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{39635CCB-23E8-4DF8-BC5A-21E838085B48}</c15:txfldGUID>
                      <c15:f>Credit_2015Q2!$S$9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965-46DB-949D-84C3866A356E}"/>
                </c:ext>
              </c:extLst>
            </c:dLbl>
            <c:dLbl>
              <c:idx val="4"/>
              <c:tx>
                <c:strRef>
                  <c:f>Credit_2015Q2!$V$9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{061301CA-AAC8-4737-A4C8-575A7A2A58A6}</c15:txfldGUID>
                      <c15:f>Credit_2015Q2!$V$9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(Credit_2015Q2!$Z$9,Credit_2015Q2!$L$9,Credit_2015Q2!$O$9,Credit_2015Q2!$R$9,Credit_2015Q2!$U$9)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65-46DB-949D-84C3866A356E}"/>
            </c:ext>
          </c:extLst>
        </c:ser>
        <c:ser>
          <c:idx val="2"/>
          <c:order val="2"/>
          <c:tx>
            <c:strRef>
              <c:f>Credit_2015Q2!$J$10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{3E259CF2-5A02-4028-AB84-4A859A66538E}</c15:txfldGUID>
                      <c15:f>Credit_2015Q2!$J$10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965-46DB-949D-84C3866A356E}"/>
                </c:ext>
              </c:extLst>
            </c:dLbl>
            <c:dLbl>
              <c:idx val="1"/>
              <c:tx>
                <c:strRef>
                  <c:f>Credit_2015Q2!$M$10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{9CA73F51-3FAF-40C8-9A3E-19FDB184A907}</c15:txfldGUID>
                      <c15:f>Credit_2015Q2!$M$10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965-46DB-949D-84C3866A356E}"/>
                </c:ext>
              </c:extLst>
            </c:dLbl>
            <c:dLbl>
              <c:idx val="2"/>
              <c:tx>
                <c:strRef>
                  <c:f>Credit_2015Q2!$P$10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{3FC540FA-E230-48A9-869E-BC89C1EFE2E3}</c15:txfldGUID>
                      <c15:f>Credit_2015Q2!$P$10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965-46DB-949D-84C3866A356E}"/>
                </c:ext>
              </c:extLst>
            </c:dLbl>
            <c:dLbl>
              <c:idx val="3"/>
              <c:tx>
                <c:strRef>
                  <c:f>Credit_2015Q2!$S$10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{C6587485-24E5-44CA-AFAB-C35895DBCFB6}</c15:txfldGUID>
                      <c15:f>Credit_2015Q2!$S$10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965-46DB-949D-84C3866A356E}"/>
                </c:ext>
              </c:extLst>
            </c:dLbl>
            <c:dLbl>
              <c:idx val="4"/>
              <c:tx>
                <c:strRef>
                  <c:f>Credit_2015Q2!$V$10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{6FE1CCAB-96E9-4422-8826-85BC2DC19F78}</c15:txfldGUID>
                      <c15:f>Credit_2015Q2!$V$10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(Credit_2015Q2!$Z$10,Credit_2015Q2!$L$10,Credit_2015Q2!$O$10,Credit_2015Q2!$R$10,Credit_2015Q2!$U$10)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65-46DB-949D-84C3866A356E}"/>
            </c:ext>
          </c:extLst>
        </c:ser>
        <c:ser>
          <c:idx val="3"/>
          <c:order val="3"/>
          <c:tx>
            <c:strRef>
              <c:f>Credit_2015Q2!$J$11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{5AA28E31-18BE-4F4C-B469-7AE2E11984BF}</c15:txfldGUID>
                      <c15:f>Credit_2015Q2!$J$11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965-46DB-949D-84C3866A356E}"/>
                </c:ext>
              </c:extLst>
            </c:dLbl>
            <c:dLbl>
              <c:idx val="1"/>
              <c:tx>
                <c:strRef>
                  <c:f>Credit_2015Q2!$M$11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{A04ADF8D-29B4-4EB0-A930-E5C5F1D8E1C0}</c15:txfldGUID>
                      <c15:f>Credit_2015Q2!$M$11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965-46DB-949D-84C3866A356E}"/>
                </c:ext>
              </c:extLst>
            </c:dLbl>
            <c:dLbl>
              <c:idx val="2"/>
              <c:tx>
                <c:strRef>
                  <c:f>Credit_2015Q2!$P$11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{7603194F-235E-4B30-87EA-D9B311BCAC2A}</c15:txfldGUID>
                      <c15:f>Credit_2015Q2!$P$11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965-46DB-949D-84C3866A356E}"/>
                </c:ext>
              </c:extLst>
            </c:dLbl>
            <c:dLbl>
              <c:idx val="3"/>
              <c:tx>
                <c:strRef>
                  <c:f>Credit_2015Q2!$S$11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{7BB5EDA5-293E-42B6-B3CD-BC2C6B3422FF}</c15:txfldGUID>
                      <c15:f>Credit_2015Q2!$S$11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965-46DB-949D-84C3866A356E}"/>
                </c:ext>
              </c:extLst>
            </c:dLbl>
            <c:dLbl>
              <c:idx val="4"/>
              <c:tx>
                <c:strRef>
                  <c:f>Credit_2015Q2!$V$11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{BEF6593E-87F5-480F-8117-6C6B33B7FC48}</c15:txfldGUID>
                      <c15:f>Credit_2015Q2!$V$11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(Credit_2015Q2!$Z$11,Credit_2015Q2!$L$11,Credit_2015Q2!$O$11,Credit_2015Q2!$R$11,Credit_2015Q2!$U$11)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65-46DB-949D-84C3866A356E}"/>
            </c:ext>
          </c:extLst>
        </c:ser>
        <c:ser>
          <c:idx val="4"/>
          <c:order val="4"/>
          <c:tx>
            <c:strRef>
              <c:f>Credit_2015Q2!$J$12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{E8D999A6-B05C-4993-859D-B06CB27FAAD3}</c15:txfldGUID>
                      <c15:f>Credit_2015Q2!$J$12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965-46DB-949D-84C3866A356E}"/>
                </c:ext>
              </c:extLst>
            </c:dLbl>
            <c:dLbl>
              <c:idx val="1"/>
              <c:tx>
                <c:strRef>
                  <c:f>Credit_2015Q2!$M$12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{85072025-66A8-4786-96CA-0DC64FEB3FEA}</c15:txfldGUID>
                      <c15:f>Credit_2015Q2!$M$12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965-46DB-949D-84C3866A356E}"/>
                </c:ext>
              </c:extLst>
            </c:dLbl>
            <c:dLbl>
              <c:idx val="2"/>
              <c:tx>
                <c:strRef>
                  <c:f>Credit_2015Q2!$P$12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{6C83E1F2-9C07-479F-B3CC-3E0C6CFE2895}</c15:txfldGUID>
                      <c15:f>Credit_2015Q2!$P$12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965-46DB-949D-84C3866A356E}"/>
                </c:ext>
              </c:extLst>
            </c:dLbl>
            <c:dLbl>
              <c:idx val="3"/>
              <c:tx>
                <c:strRef>
                  <c:f>Credit_2015Q2!$S$12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{4C6D2CD0-90C9-469A-89CA-7A1141EA3F84}</c15:txfldGUID>
                      <c15:f>Credit_2015Q2!$S$12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965-46DB-949D-84C3866A356E}"/>
                </c:ext>
              </c:extLst>
            </c:dLbl>
            <c:dLbl>
              <c:idx val="4"/>
              <c:tx>
                <c:strRef>
                  <c:f>Credit_2015Q2!$V$12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{23C3E6D3-22A5-4BFB-856E-92E2AFACAB52}</c15:txfldGUID>
                      <c15:f>Credit_2015Q2!$V$12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(Credit_2015Q2!$Z$12,Credit_2015Q2!$L$12,Credit_2015Q2!$O$12,Credit_2015Q2!$R$12,Credit_2015Q2!$U$12)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65-46DB-949D-84C3866A356E}"/>
            </c:ext>
          </c:extLst>
        </c:ser>
        <c:ser>
          <c:idx val="5"/>
          <c:order val="5"/>
          <c:tx>
            <c:strRef>
              <c:f>Credit_2015Q2!$J$13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{52A8DC00-4154-43FE-A0D5-BC2CA976DB42}</c15:txfldGUID>
                      <c15:f>Credit_2015Q2!$J$13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965-46DB-949D-84C3866A356E}"/>
                </c:ext>
              </c:extLst>
            </c:dLbl>
            <c:dLbl>
              <c:idx val="1"/>
              <c:tx>
                <c:strRef>
                  <c:f>Credit_2015Q2!$M$13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{AAE332F9-903D-4706-B47B-BDFD3252AA9D}</c15:txfldGUID>
                      <c15:f>Credit_2015Q2!$M$13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965-46DB-949D-84C3866A356E}"/>
                </c:ext>
              </c:extLst>
            </c:dLbl>
            <c:dLbl>
              <c:idx val="2"/>
              <c:tx>
                <c:strRef>
                  <c:f>Credit_2015Q2!$P$13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{1A8D14B5-3688-463B-8BA2-E3C2BBE394AF}</c15:txfldGUID>
                      <c15:f>Credit_2015Q2!$P$13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965-46DB-949D-84C3866A356E}"/>
                </c:ext>
              </c:extLst>
            </c:dLbl>
            <c:dLbl>
              <c:idx val="3"/>
              <c:tx>
                <c:strRef>
                  <c:f>Credit_2015Q2!$S$13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{B983C141-A52B-41F0-9E6A-973E27BA8C31}</c15:txfldGUID>
                      <c15:f>Credit_2015Q2!$S$13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965-46DB-949D-84C3866A356E}"/>
                </c:ext>
              </c:extLst>
            </c:dLbl>
            <c:dLbl>
              <c:idx val="4"/>
              <c:tx>
                <c:strRef>
                  <c:f>Credit_2015Q2!$V$13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{56F06147-0ED5-45C4-BE3B-FED948961F7A}</c15:txfldGUID>
                      <c15:f>Credit_2015Q2!$V$13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(Credit_2015Q2!$Z$13,Credit_2015Q2!$L$13,Credit_2015Q2!$O$13,Credit_2015Q2!$R$13,Credit_2015Q2!$U$13)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965-46DB-949D-84C3866A3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109056"/>
        <c:axId val="263996160"/>
      </c:barChart>
      <c:catAx>
        <c:axId val="26410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96160"/>
        <c:crosses val="max"/>
        <c:auto val="1"/>
        <c:lblAlgn val="ctr"/>
        <c:lblOffset val="100"/>
        <c:noMultiLvlLbl val="0"/>
      </c:catAx>
      <c:valAx>
        <c:axId val="26399616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1090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D79-45FD-A492-5A3465A1F8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D79-45FD-A492-5A3465A1F8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D79-45FD-A492-5A3465A1F8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D79-45FD-A492-5A3465A1F8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D79-45FD-A492-5A3465A1F8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D79-45FD-A492-5A3465A1F8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D79-45FD-A492-5A3465A1F8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D79-45FD-A492-5A3465A1F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Credit_2015Q1!$M$8:$M$13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79-45FD-A492-5A3465A1F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{0C3B8336-1310-41C0-AF8A-AE082E75940C}</c15:txfldGUID>
                      <c15:f>Credit_2015Q1!$J$8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70-49BA-84C7-107D723FEC67}"/>
                </c:ext>
              </c:extLst>
            </c:dLbl>
            <c:dLbl>
              <c:idx val="1"/>
              <c:tx>
                <c:strRef>
                  <c:f>Credit_2015Q1!$M$8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{C493DB81-E18B-489E-88CF-25F2B78295F5}</c15:txfldGUID>
                      <c15:f>Credit_2015Q1!$M$8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70-49BA-84C7-107D723FEC67}"/>
                </c:ext>
              </c:extLst>
            </c:dLbl>
            <c:dLbl>
              <c:idx val="2"/>
              <c:tx>
                <c:strRef>
                  <c:f>Credit_2015Q1!$P$8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{76ED42EF-3119-4BA4-8D52-722943B56853}</c15:txfldGUID>
                      <c15:f>Credit_2015Q1!$P$8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70-49BA-84C7-107D723FEC67}"/>
                </c:ext>
              </c:extLst>
            </c:dLbl>
            <c:dLbl>
              <c:idx val="3"/>
              <c:tx>
                <c:strRef>
                  <c:f>Credit_2015Q1!$S$8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{3855387D-130D-4FCF-A9D2-313AC2E784CF}</c15:txfldGUID>
                      <c15:f>Credit_2015Q1!$S$8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70-49BA-84C7-107D723FEC67}"/>
                </c:ext>
              </c:extLst>
            </c:dLbl>
            <c:dLbl>
              <c:idx val="4"/>
              <c:tx>
                <c:strRef>
                  <c:f>Credit_2015Q1!$V$8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{9B31EB2C-85B0-4282-B703-9F6D4F3441ED}</c15:txfldGUID>
                      <c15:f>Credit_2015Q1!$V$8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(Credit_2015Q1!$Z$8,Credit_2015Q1!$L$8,Credit_2015Q1!$O$8,Credit_2015Q1!$R$8,Credit_2015Q1!$U$8)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70-49BA-84C7-107D723FEC67}"/>
            </c:ext>
          </c:extLst>
        </c:ser>
        <c:ser>
          <c:idx val="1"/>
          <c:order val="1"/>
          <c:tx>
            <c:strRef>
              <c:f>Credit_2015Q1!$J$9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{8C353DAF-0954-47C1-B3B4-3FAD8380168C}</c15:txfldGUID>
                      <c15:f>Credit_2015Q1!$J$9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70-49BA-84C7-107D723FEC67}"/>
                </c:ext>
              </c:extLst>
            </c:dLbl>
            <c:dLbl>
              <c:idx val="1"/>
              <c:tx>
                <c:strRef>
                  <c:f>Credit_2015Q1!$M$9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{57B5C98C-78FB-44BC-AC06-58A603D01743}</c15:txfldGUID>
                      <c15:f>Credit_2015Q1!$M$9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70-49BA-84C7-107D723FEC67}"/>
                </c:ext>
              </c:extLst>
            </c:dLbl>
            <c:dLbl>
              <c:idx val="2"/>
              <c:tx>
                <c:strRef>
                  <c:f>Credit_2015Q1!$P$9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{71E2C07F-2A09-4953-9447-5CA5291B6476}</c15:txfldGUID>
                      <c15:f>Credit_2015Q1!$P$9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70-49BA-84C7-107D723FEC67}"/>
                </c:ext>
              </c:extLst>
            </c:dLbl>
            <c:dLbl>
              <c:idx val="3"/>
              <c:tx>
                <c:strRef>
                  <c:f>Credit_2015Q1!$S$9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{A2C31A24-8232-473B-9142-F3880874F0C6}</c15:txfldGUID>
                      <c15:f>Credit_2015Q1!$S$9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70-49BA-84C7-107D723FEC67}"/>
                </c:ext>
              </c:extLst>
            </c:dLbl>
            <c:dLbl>
              <c:idx val="4"/>
              <c:tx>
                <c:strRef>
                  <c:f>Credit_2015Q1!$V$9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{1F230BF1-BAA5-43E9-85DA-BA2ECE031E02}</c15:txfldGUID>
                      <c15:f>Credit_2015Q1!$V$9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(Credit_2015Q1!$Z$9,Credit_2015Q1!$L$9,Credit_2015Q1!$O$9,Credit_2015Q1!$R$9,Credit_2015Q1!$U$9)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70-49BA-84C7-107D723FEC67}"/>
            </c:ext>
          </c:extLst>
        </c:ser>
        <c:ser>
          <c:idx val="2"/>
          <c:order val="2"/>
          <c:tx>
            <c:strRef>
              <c:f>Credit_2015Q1!$J$10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{D209F067-649A-4743-BE18-995581BC567D}</c15:txfldGUID>
                      <c15:f>Credit_2015Q1!$J$10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70-49BA-84C7-107D723FEC67}"/>
                </c:ext>
              </c:extLst>
            </c:dLbl>
            <c:dLbl>
              <c:idx val="1"/>
              <c:tx>
                <c:strRef>
                  <c:f>Credit_2015Q1!$M$10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{3A321D1B-F1C8-40DC-B636-45320DD9D398}</c15:txfldGUID>
                      <c15:f>Credit_2015Q1!$M$10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70-49BA-84C7-107D723FEC67}"/>
                </c:ext>
              </c:extLst>
            </c:dLbl>
            <c:dLbl>
              <c:idx val="2"/>
              <c:tx>
                <c:strRef>
                  <c:f>Credit_2015Q1!$P$10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{8DCA3BC7-E797-48F1-A6A0-FDF0993A1828}</c15:txfldGUID>
                      <c15:f>Credit_2015Q1!$P$10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70-49BA-84C7-107D723FEC67}"/>
                </c:ext>
              </c:extLst>
            </c:dLbl>
            <c:dLbl>
              <c:idx val="3"/>
              <c:tx>
                <c:strRef>
                  <c:f>Credit_2015Q1!$S$10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{11E0099E-BF4C-4E31-808B-1F1B0301D155}</c15:txfldGUID>
                      <c15:f>Credit_2015Q1!$S$10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70-49BA-84C7-107D723FEC67}"/>
                </c:ext>
              </c:extLst>
            </c:dLbl>
            <c:dLbl>
              <c:idx val="4"/>
              <c:tx>
                <c:strRef>
                  <c:f>Credit_2015Q1!$V$10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{CC16AC7D-64E0-4808-B9C2-82143CBDC165}</c15:txfldGUID>
                      <c15:f>Credit_2015Q1!$V$10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(Credit_2015Q1!$Z$10,Credit_2015Q1!$L$10,Credit_2015Q1!$O$10,Credit_2015Q1!$R$10,Credit_2015Q1!$U$10)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70-49BA-84C7-107D723FEC67}"/>
            </c:ext>
          </c:extLst>
        </c:ser>
        <c:ser>
          <c:idx val="3"/>
          <c:order val="3"/>
          <c:tx>
            <c:strRef>
              <c:f>Credit_2015Q1!$J$11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{B9F8C633-98F4-4DCE-BFB0-8C947FFF51F7}</c15:txfldGUID>
                      <c15:f>Credit_2015Q1!$J$11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70-49BA-84C7-107D723FEC67}"/>
                </c:ext>
              </c:extLst>
            </c:dLbl>
            <c:dLbl>
              <c:idx val="1"/>
              <c:tx>
                <c:strRef>
                  <c:f>Credit_2015Q1!$M$11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{8471EF79-F5E7-44B9-89C9-3683F4B7C1E3}</c15:txfldGUID>
                      <c15:f>Credit_2015Q1!$M$11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70-49BA-84C7-107D723FEC67}"/>
                </c:ext>
              </c:extLst>
            </c:dLbl>
            <c:dLbl>
              <c:idx val="2"/>
              <c:tx>
                <c:strRef>
                  <c:f>Credit_2015Q1!$P$11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{EA99F4E4-DBEA-4A37-9FCB-FCB09EEB707E}</c15:txfldGUID>
                      <c15:f>Credit_2015Q1!$P$11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70-49BA-84C7-107D723FEC67}"/>
                </c:ext>
              </c:extLst>
            </c:dLbl>
            <c:dLbl>
              <c:idx val="3"/>
              <c:tx>
                <c:strRef>
                  <c:f>Credit_2015Q1!$S$11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{6B86B114-735A-4CB2-8542-210E6284D09B}</c15:txfldGUID>
                      <c15:f>Credit_2015Q1!$S$11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70-49BA-84C7-107D723FEC67}"/>
                </c:ext>
              </c:extLst>
            </c:dLbl>
            <c:dLbl>
              <c:idx val="4"/>
              <c:tx>
                <c:strRef>
                  <c:f>Credit_2015Q1!$V$11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{2E717012-9BE8-43DF-AEF5-3E77F409C8E1}</c15:txfldGUID>
                      <c15:f>Credit_2015Q1!$V$11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(Credit_2015Q1!$Z$11,Credit_2015Q1!$L$11,Credit_2015Q1!$O$11,Credit_2015Q1!$R$11,Credit_2015Q1!$U$11)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70-49BA-84C7-107D723FEC67}"/>
            </c:ext>
          </c:extLst>
        </c:ser>
        <c:ser>
          <c:idx val="4"/>
          <c:order val="4"/>
          <c:tx>
            <c:strRef>
              <c:f>Credit_2015Q1!$J$12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{9F394A97-DDD0-4080-968D-BC35D515731B}</c15:txfldGUID>
                      <c15:f>Credit_2015Q1!$J$12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70-49BA-84C7-107D723FEC67}"/>
                </c:ext>
              </c:extLst>
            </c:dLbl>
            <c:dLbl>
              <c:idx val="1"/>
              <c:tx>
                <c:strRef>
                  <c:f>Credit_2015Q1!$M$12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{1DC2D803-A942-4A3D-9261-3EDD2A5C44DD}</c15:txfldGUID>
                      <c15:f>Credit_2015Q1!$M$12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70-49BA-84C7-107D723FEC67}"/>
                </c:ext>
              </c:extLst>
            </c:dLbl>
            <c:dLbl>
              <c:idx val="2"/>
              <c:tx>
                <c:strRef>
                  <c:f>Credit_2015Q1!$P$12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{80ED6D91-B5F4-4F61-8715-03DD57CA658E}</c15:txfldGUID>
                      <c15:f>Credit_2015Q1!$P$12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70-49BA-84C7-107D723FEC67}"/>
                </c:ext>
              </c:extLst>
            </c:dLbl>
            <c:dLbl>
              <c:idx val="3"/>
              <c:tx>
                <c:strRef>
                  <c:f>Credit_2015Q1!$S$12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{965FDCD5-2F14-435B-AA20-BE39C6F24CBE}</c15:txfldGUID>
                      <c15:f>Credit_2015Q1!$S$12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70-49BA-84C7-107D723FEC67}"/>
                </c:ext>
              </c:extLst>
            </c:dLbl>
            <c:dLbl>
              <c:idx val="4"/>
              <c:tx>
                <c:strRef>
                  <c:f>Credit_2015Q1!$V$12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{104ECD84-7104-46A1-924E-CF3CFECA120D}</c15:txfldGUID>
                      <c15:f>Credit_2015Q1!$V$12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(Credit_2015Q1!$Z$12,Credit_2015Q1!$L$12,Credit_2015Q1!$O$12,Credit_2015Q1!$R$12,Credit_2015Q1!$U$12)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70-49BA-84C7-107D723FEC67}"/>
            </c:ext>
          </c:extLst>
        </c:ser>
        <c:ser>
          <c:idx val="5"/>
          <c:order val="5"/>
          <c:tx>
            <c:strRef>
              <c:f>Credit_2015Q1!$J$13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{C97DF760-436E-48BB-8250-A123BED51589}</c15:txfldGUID>
                      <c15:f>Credit_2015Q1!$J$13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70-49BA-84C7-107D723FEC67}"/>
                </c:ext>
              </c:extLst>
            </c:dLbl>
            <c:dLbl>
              <c:idx val="1"/>
              <c:tx>
                <c:strRef>
                  <c:f>Credit_2015Q1!$M$13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{A61F3C63-7706-4FD6-B830-EA59F41E1185}</c15:txfldGUID>
                      <c15:f>Credit_2015Q1!$M$13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70-49BA-84C7-107D723FEC67}"/>
                </c:ext>
              </c:extLst>
            </c:dLbl>
            <c:dLbl>
              <c:idx val="2"/>
              <c:tx>
                <c:strRef>
                  <c:f>Credit_2015Q1!$P$13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{0B3F5E56-E997-404C-9961-1D7E036A16C4}</c15:txfldGUID>
                      <c15:f>Credit_2015Q1!$P$13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70-49BA-84C7-107D723FEC67}"/>
                </c:ext>
              </c:extLst>
            </c:dLbl>
            <c:dLbl>
              <c:idx val="3"/>
              <c:tx>
                <c:strRef>
                  <c:f>Credit_2015Q1!$S$13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{150725AE-ED8E-42C8-8533-A3DD09F4D448}</c15:txfldGUID>
                      <c15:f>Credit_2015Q1!$S$13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70-49BA-84C7-107D723FEC67}"/>
                </c:ext>
              </c:extLst>
            </c:dLbl>
            <c:dLbl>
              <c:idx val="4"/>
              <c:tx>
                <c:strRef>
                  <c:f>Credit_2015Q1!$V$13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{09DEF424-CABA-455B-9F50-D4A3B09BDE62}</c15:txfldGUID>
                      <c15:f>Credit_2015Q1!$V$13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(Credit_2015Q1!$Z$13,Credit_2015Q1!$L$13,Credit_2015Q1!$O$13,Credit_2015Q1!$R$13,Credit_2015Q1!$U$13)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70-49BA-84C7-107D723F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958912"/>
        <c:axId val="263960448"/>
      </c:barChart>
      <c:catAx>
        <c:axId val="26395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60448"/>
        <c:crosses val="max"/>
        <c:auto val="1"/>
        <c:lblAlgn val="ctr"/>
        <c:lblOffset val="100"/>
        <c:noMultiLvlLbl val="0"/>
      </c:catAx>
      <c:valAx>
        <c:axId val="2639604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9589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71-4BD2-A998-567EFFFC7B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71-4BD2-A998-567EFFFC7B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71-4BD2-A998-567EFFFC7B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71-4BD2-A998-567EFFFC7B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71-4BD2-A998-567EFFFC7B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71-4BD2-A998-567EFFFC7B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71-4BD2-A998-567EFFFC7B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71-4BD2-A998-567EFFFC7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Credit_2014Q4!$M$8:$M$13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71-4BD2-A998-567EFFFC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{6E2AF3C4-5FDA-41D5-8572-219F8C0AECC9}</c15:txfldGUID>
                      <c15:f>Credit_2014Q4!$J$8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3A2-4B95-BF06-541250AC758B}"/>
                </c:ext>
              </c:extLst>
            </c:dLbl>
            <c:dLbl>
              <c:idx val="1"/>
              <c:tx>
                <c:strRef>
                  <c:f>Credit_2014Q4!$M$8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{91EB6BCB-CA04-471F-84BB-215E0E42B985}</c15:txfldGUID>
                      <c15:f>Credit_2014Q4!$M$8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3A2-4B95-BF06-541250AC758B}"/>
                </c:ext>
              </c:extLst>
            </c:dLbl>
            <c:dLbl>
              <c:idx val="2"/>
              <c:tx>
                <c:strRef>
                  <c:f>Credit_2014Q4!$P$8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{AE766113-5699-4663-8FB3-60E29C4985A6}</c15:txfldGUID>
                      <c15:f>Credit_2014Q4!$P$8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3A2-4B95-BF06-541250AC758B}"/>
                </c:ext>
              </c:extLst>
            </c:dLbl>
            <c:dLbl>
              <c:idx val="3"/>
              <c:tx>
                <c:strRef>
                  <c:f>Credit_2014Q4!$S$8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{6A7FEC16-BAA6-4EA4-A1CA-94B0F94CB2B6}</c15:txfldGUID>
                      <c15:f>Credit_2014Q4!$S$8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3A2-4B95-BF06-541250AC758B}"/>
                </c:ext>
              </c:extLst>
            </c:dLbl>
            <c:dLbl>
              <c:idx val="4"/>
              <c:tx>
                <c:strRef>
                  <c:f>Credit_2014Q4!$V$8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{3D5B7F21-1AB8-4D38-A3F7-4BAD0287BF25}</c15:txfldGUID>
                      <c15:f>Credit_2014Q4!$V$8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(Credit_2014Q4!$Z$8,Credit_2014Q4!$L$8,Credit_2014Q4!$O$8,Credit_2014Q4!$R$8,Credit_2014Q4!$U$8)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A2-4B95-BF06-541250AC758B}"/>
            </c:ext>
          </c:extLst>
        </c:ser>
        <c:ser>
          <c:idx val="1"/>
          <c:order val="1"/>
          <c:tx>
            <c:strRef>
              <c:f>Credit_2014Q4!$J$9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{3377DC62-4A90-47D9-BDD0-0E7C83C57E93}</c15:txfldGUID>
                      <c15:f>Credit_2014Q4!$J$9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3A2-4B95-BF06-541250AC758B}"/>
                </c:ext>
              </c:extLst>
            </c:dLbl>
            <c:dLbl>
              <c:idx val="1"/>
              <c:tx>
                <c:strRef>
                  <c:f>Credit_2014Q4!$M$9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{BE3E4F29-7823-46F4-BBEC-3440EC2701F4}</c15:txfldGUID>
                      <c15:f>Credit_2014Q4!$M$9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3A2-4B95-BF06-541250AC758B}"/>
                </c:ext>
              </c:extLst>
            </c:dLbl>
            <c:dLbl>
              <c:idx val="2"/>
              <c:tx>
                <c:strRef>
                  <c:f>Credit_2014Q4!$P$9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{1F8FC894-C1AD-4948-BDD6-7E92A0D41BD8}</c15:txfldGUID>
                      <c15:f>Credit_2014Q4!$P$9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3A2-4B95-BF06-541250AC758B}"/>
                </c:ext>
              </c:extLst>
            </c:dLbl>
            <c:dLbl>
              <c:idx val="3"/>
              <c:tx>
                <c:strRef>
                  <c:f>Credit_2014Q4!$S$9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{0B143AD9-4ADD-4C18-8465-3AFC788560FB}</c15:txfldGUID>
                      <c15:f>Credit_2014Q4!$S$9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3A2-4B95-BF06-541250AC758B}"/>
                </c:ext>
              </c:extLst>
            </c:dLbl>
            <c:dLbl>
              <c:idx val="4"/>
              <c:tx>
                <c:strRef>
                  <c:f>Credit_2014Q4!$V$9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{627552D8-C8F4-4332-B1ED-642FC4771BA1}</c15:txfldGUID>
                      <c15:f>Credit_2014Q4!$V$9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(Credit_2014Q4!$Z$9,Credit_2014Q4!$L$9,Credit_2014Q4!$O$9,Credit_2014Q4!$R$9,Credit_2014Q4!$U$9)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A2-4B95-BF06-541250AC758B}"/>
            </c:ext>
          </c:extLst>
        </c:ser>
        <c:ser>
          <c:idx val="2"/>
          <c:order val="2"/>
          <c:tx>
            <c:strRef>
              <c:f>Credit_2014Q4!$J$10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{73975581-2142-4177-9844-D8D6EB713EE4}</c15:txfldGUID>
                      <c15:f>Credit_2014Q4!$J$10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3A2-4B95-BF06-541250AC758B}"/>
                </c:ext>
              </c:extLst>
            </c:dLbl>
            <c:dLbl>
              <c:idx val="1"/>
              <c:tx>
                <c:strRef>
                  <c:f>Credit_2014Q4!$M$10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{8DBD9307-B52F-49D5-817E-32CA04B4F621}</c15:txfldGUID>
                      <c15:f>Credit_2014Q4!$M$10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3A2-4B95-BF06-541250AC758B}"/>
                </c:ext>
              </c:extLst>
            </c:dLbl>
            <c:dLbl>
              <c:idx val="2"/>
              <c:tx>
                <c:strRef>
                  <c:f>Credit_2014Q4!$P$10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{EA1B550E-AD4A-4E21-8608-7B2E0EE4E9C3}</c15:txfldGUID>
                      <c15:f>Credit_2014Q4!$P$10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3A2-4B95-BF06-541250AC758B}"/>
                </c:ext>
              </c:extLst>
            </c:dLbl>
            <c:dLbl>
              <c:idx val="3"/>
              <c:tx>
                <c:strRef>
                  <c:f>Credit_2014Q4!$S$10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{D954E1FF-3FAB-4A1B-8679-FC4E4DE99D18}</c15:txfldGUID>
                      <c15:f>Credit_2014Q4!$S$10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3A2-4B95-BF06-541250AC758B}"/>
                </c:ext>
              </c:extLst>
            </c:dLbl>
            <c:dLbl>
              <c:idx val="4"/>
              <c:tx>
                <c:strRef>
                  <c:f>Credit_2014Q4!$V$10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{F1E576FD-02B2-4A35-88DD-38F7BF4FB69E}</c15:txfldGUID>
                      <c15:f>Credit_2014Q4!$V$10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(Credit_2014Q4!$Z$10,Credit_2014Q4!$L$10,Credit_2014Q4!$O$10,Credit_2014Q4!$R$10,Credit_2014Q4!$U$10)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A2-4B95-BF06-541250AC758B}"/>
            </c:ext>
          </c:extLst>
        </c:ser>
        <c:ser>
          <c:idx val="3"/>
          <c:order val="3"/>
          <c:tx>
            <c:strRef>
              <c:f>Credit_2014Q4!$J$11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{A67D1C90-0B99-4712-8FC7-0F820FA9A57A}</c15:txfldGUID>
                      <c15:f>Credit_2014Q4!$J$11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3A2-4B95-BF06-541250AC758B}"/>
                </c:ext>
              </c:extLst>
            </c:dLbl>
            <c:dLbl>
              <c:idx val="1"/>
              <c:tx>
                <c:strRef>
                  <c:f>Credit_2014Q4!$M$11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{EB51860C-90A1-4017-B431-C0AC56A8EAD7}</c15:txfldGUID>
                      <c15:f>Credit_2014Q4!$M$11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3A2-4B95-BF06-541250AC758B}"/>
                </c:ext>
              </c:extLst>
            </c:dLbl>
            <c:dLbl>
              <c:idx val="2"/>
              <c:tx>
                <c:strRef>
                  <c:f>Credit_2014Q4!$P$11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{8D7F37BF-1F8E-43DF-987E-74FB117D8987}</c15:txfldGUID>
                      <c15:f>Credit_2014Q4!$P$11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3A2-4B95-BF06-541250AC758B}"/>
                </c:ext>
              </c:extLst>
            </c:dLbl>
            <c:dLbl>
              <c:idx val="3"/>
              <c:tx>
                <c:strRef>
                  <c:f>Credit_2014Q4!$S$11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{EA5635BB-6652-47EE-9BBC-96FC41063AFA}</c15:txfldGUID>
                      <c15:f>Credit_2014Q4!$S$11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3A2-4B95-BF06-541250AC758B}"/>
                </c:ext>
              </c:extLst>
            </c:dLbl>
            <c:dLbl>
              <c:idx val="4"/>
              <c:tx>
                <c:strRef>
                  <c:f>Credit_2014Q4!$V$11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{BC99C3C1-2F3B-49E3-BAF8-52B8CCBAF4AE}</c15:txfldGUID>
                      <c15:f>Credit_2014Q4!$V$11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(Credit_2014Q4!$Z$11,Credit_2014Q4!$L$11,Credit_2014Q4!$O$11,Credit_2014Q4!$R$11,Credit_2014Q4!$U$11)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A2-4B95-BF06-541250AC758B}"/>
            </c:ext>
          </c:extLst>
        </c:ser>
        <c:ser>
          <c:idx val="4"/>
          <c:order val="4"/>
          <c:tx>
            <c:strRef>
              <c:f>Credit_2014Q4!$J$12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{E852DF4B-19FD-4EEF-ACCE-56B08BD9E721}</c15:txfldGUID>
                      <c15:f>Credit_2014Q4!$J$12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3A2-4B95-BF06-541250AC758B}"/>
                </c:ext>
              </c:extLst>
            </c:dLbl>
            <c:dLbl>
              <c:idx val="1"/>
              <c:tx>
                <c:strRef>
                  <c:f>Credit_2014Q4!$M$12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{146801A2-23AF-43C2-9872-70DBC64A5FB5}</c15:txfldGUID>
                      <c15:f>Credit_2014Q4!$M$12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3A2-4B95-BF06-541250AC758B}"/>
                </c:ext>
              </c:extLst>
            </c:dLbl>
            <c:dLbl>
              <c:idx val="2"/>
              <c:tx>
                <c:strRef>
                  <c:f>Credit_2014Q4!$P$12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{2C1ADEF9-F798-4DF0-8FA3-EC4EC93D4F29}</c15:txfldGUID>
                      <c15:f>Credit_2014Q4!$P$12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3A2-4B95-BF06-541250AC758B}"/>
                </c:ext>
              </c:extLst>
            </c:dLbl>
            <c:dLbl>
              <c:idx val="3"/>
              <c:tx>
                <c:strRef>
                  <c:f>Credit_2014Q4!$S$12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{C713D91C-00BB-4362-8EC9-27AD12D367F2}</c15:txfldGUID>
                      <c15:f>Credit_2014Q4!$S$12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3A2-4B95-BF06-541250AC758B}"/>
                </c:ext>
              </c:extLst>
            </c:dLbl>
            <c:dLbl>
              <c:idx val="4"/>
              <c:tx>
                <c:strRef>
                  <c:f>Credit_2014Q4!$V$12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{17516F4C-D528-464C-8FBE-4550335E1ADF}</c15:txfldGUID>
                      <c15:f>Credit_2014Q4!$V$12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(Credit_2014Q4!$Z$12,Credit_2014Q4!$L$12,Credit_2014Q4!$O$12,Credit_2014Q4!$R$12,Credit_2014Q4!$U$12)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A2-4B95-BF06-541250AC758B}"/>
            </c:ext>
          </c:extLst>
        </c:ser>
        <c:ser>
          <c:idx val="5"/>
          <c:order val="5"/>
          <c:tx>
            <c:strRef>
              <c:f>Credit_2014Q4!$J$13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{0C09F60B-C9FD-4C1C-88AB-25BA7230016C}</c15:txfldGUID>
                      <c15:f>Credit_2014Q4!$J$13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3A2-4B95-BF06-541250AC758B}"/>
                </c:ext>
              </c:extLst>
            </c:dLbl>
            <c:dLbl>
              <c:idx val="1"/>
              <c:tx>
                <c:strRef>
                  <c:f>Credit_2014Q4!$M$13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{C5E47BE9-35F9-4379-A330-CC29E8930F44}</c15:txfldGUID>
                      <c15:f>Credit_2014Q4!$M$13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3A2-4B95-BF06-541250AC758B}"/>
                </c:ext>
              </c:extLst>
            </c:dLbl>
            <c:dLbl>
              <c:idx val="2"/>
              <c:tx>
                <c:strRef>
                  <c:f>Credit_2014Q4!$P$13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{26B05589-AACD-40CB-986F-838D88284586}</c15:txfldGUID>
                      <c15:f>Credit_2014Q4!$P$13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3A2-4B95-BF06-541250AC758B}"/>
                </c:ext>
              </c:extLst>
            </c:dLbl>
            <c:dLbl>
              <c:idx val="3"/>
              <c:tx>
                <c:strRef>
                  <c:f>Credit_2014Q4!$S$13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{68EA2C84-C507-4153-9D3F-956B2E3FD223}</c15:txfldGUID>
                      <c15:f>Credit_2014Q4!$S$13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3A2-4B95-BF06-541250AC758B}"/>
                </c:ext>
              </c:extLst>
            </c:dLbl>
            <c:dLbl>
              <c:idx val="4"/>
              <c:tx>
                <c:strRef>
                  <c:f>Credit_2014Q4!$V$13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{8BD018B8-F674-441C-818F-924CB8D50879}</c15:txfldGUID>
                      <c15:f>Credit_2014Q4!$V$13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(Credit_2014Q4!$Z$13,Credit_2014Q4!$L$13,Credit_2014Q4!$O$13,Credit_2014Q4!$R$13,Credit_2014Q4!$U$13)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3A2-4B95-BF06-541250AC7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721536"/>
        <c:axId val="264723072"/>
      </c:barChart>
      <c:catAx>
        <c:axId val="2647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723072"/>
        <c:crosses val="max"/>
        <c:auto val="1"/>
        <c:lblAlgn val="ctr"/>
        <c:lblOffset val="100"/>
        <c:noMultiLvlLbl val="0"/>
      </c:catAx>
      <c:valAx>
        <c:axId val="26472307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721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7CE-4BF1-940A-8DA56AD4DF8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7CE-4BF1-940A-8DA56AD4DF8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7CE-4BF1-940A-8DA56AD4DF8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7CE-4BF1-940A-8DA56AD4DF8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7CE-4BF1-940A-8DA56AD4DF8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7CE-4BF1-940A-8DA56AD4DF8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7CE-4BF1-940A-8DA56AD4DF8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7CE-4BF1-940A-8DA56AD4D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Credit_2014Q3!$M$8:$M$13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E-4BF1-940A-8DA56AD4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{97C6BE67-5C1A-466B-A047-6A0BC130986A}</c15:txfldGUID>
                      <c15:f>Credit_2014Q3!$J$8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868-4224-836D-9A1A72DF0ABC}"/>
                </c:ext>
              </c:extLst>
            </c:dLbl>
            <c:dLbl>
              <c:idx val="1"/>
              <c:tx>
                <c:strRef>
                  <c:f>Credit_2014Q3!$M$8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{9D47F5F8-031C-4594-8415-BFA1AC647BEA}</c15:txfldGUID>
                      <c15:f>Credit_2014Q3!$M$8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868-4224-836D-9A1A72DF0ABC}"/>
                </c:ext>
              </c:extLst>
            </c:dLbl>
            <c:dLbl>
              <c:idx val="2"/>
              <c:tx>
                <c:strRef>
                  <c:f>Credit_2014Q3!$P$8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{F10428E7-4444-406B-A27A-8198D52D600E}</c15:txfldGUID>
                      <c15:f>Credit_2014Q3!$P$8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868-4224-836D-9A1A72DF0ABC}"/>
                </c:ext>
              </c:extLst>
            </c:dLbl>
            <c:dLbl>
              <c:idx val="3"/>
              <c:tx>
                <c:strRef>
                  <c:f>Credit_2014Q3!$S$8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{72832E98-191D-441F-ABAE-DBD7C280391E}</c15:txfldGUID>
                      <c15:f>Credit_2014Q3!$S$8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868-4224-836D-9A1A72DF0ABC}"/>
                </c:ext>
              </c:extLst>
            </c:dLbl>
            <c:dLbl>
              <c:idx val="4"/>
              <c:tx>
                <c:strRef>
                  <c:f>Credit_2014Q3!$V$8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{21500B0A-9212-4FE8-8970-267D4AB097AF}</c15:txfldGUID>
                      <c15:f>Credit_2014Q3!$V$8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(Credit_2014Q3!$Z$8,Credit_2014Q3!$L$8,Credit_2014Q3!$O$8,Credit_2014Q3!$R$8,Credit_2014Q3!$U$8)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68-4224-836D-9A1A72DF0ABC}"/>
            </c:ext>
          </c:extLst>
        </c:ser>
        <c:ser>
          <c:idx val="1"/>
          <c:order val="1"/>
          <c:tx>
            <c:strRef>
              <c:f>Credit_2014Q3!$J$9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{C6A0638C-F8EE-4BB6-8BEF-E43F8E171AFB}</c15:txfldGUID>
                      <c15:f>Credit_2014Q3!$J$9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868-4224-836D-9A1A72DF0ABC}"/>
                </c:ext>
              </c:extLst>
            </c:dLbl>
            <c:dLbl>
              <c:idx val="1"/>
              <c:tx>
                <c:strRef>
                  <c:f>Credit_2014Q3!$M$9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{ECFB3250-5301-4C45-A41D-7774272BB4D1}</c15:txfldGUID>
                      <c15:f>Credit_2014Q3!$M$9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868-4224-836D-9A1A72DF0ABC}"/>
                </c:ext>
              </c:extLst>
            </c:dLbl>
            <c:dLbl>
              <c:idx val="2"/>
              <c:tx>
                <c:strRef>
                  <c:f>Credit_2014Q3!$P$9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{6C4A04B3-0E56-44FE-A498-707B0DAA1A10}</c15:txfldGUID>
                      <c15:f>Credit_2014Q3!$P$9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868-4224-836D-9A1A72DF0ABC}"/>
                </c:ext>
              </c:extLst>
            </c:dLbl>
            <c:dLbl>
              <c:idx val="3"/>
              <c:tx>
                <c:strRef>
                  <c:f>Credit_2014Q3!$S$9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{CB86E7C3-F92F-40DD-A2E9-2C1FDD30BF40}</c15:txfldGUID>
                      <c15:f>Credit_2014Q3!$S$9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868-4224-836D-9A1A72DF0ABC}"/>
                </c:ext>
              </c:extLst>
            </c:dLbl>
            <c:dLbl>
              <c:idx val="4"/>
              <c:tx>
                <c:strRef>
                  <c:f>Credit_2014Q3!$V$9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{0E86E170-D2EB-4E95-95E0-3FDCF2D8D909}</c15:txfldGUID>
                      <c15:f>Credit_2014Q3!$V$9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(Credit_2014Q3!$Z$9,Credit_2014Q3!$L$9,Credit_2014Q3!$O$9,Credit_2014Q3!$R$9,Credit_2014Q3!$U$9)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68-4224-836D-9A1A72DF0ABC}"/>
            </c:ext>
          </c:extLst>
        </c:ser>
        <c:ser>
          <c:idx val="2"/>
          <c:order val="2"/>
          <c:tx>
            <c:strRef>
              <c:f>Credit_2014Q3!$J$10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{6F489B5C-86AF-4C67-A23E-F8BBC81BCF85}</c15:txfldGUID>
                      <c15:f>Credit_2014Q3!$J$10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868-4224-836D-9A1A72DF0ABC}"/>
                </c:ext>
              </c:extLst>
            </c:dLbl>
            <c:dLbl>
              <c:idx val="1"/>
              <c:tx>
                <c:strRef>
                  <c:f>Credit_2014Q3!$M$10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{F17E20E3-37CF-4106-9B14-983C033BA085}</c15:txfldGUID>
                      <c15:f>Credit_2014Q3!$M$10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868-4224-836D-9A1A72DF0ABC}"/>
                </c:ext>
              </c:extLst>
            </c:dLbl>
            <c:dLbl>
              <c:idx val="2"/>
              <c:tx>
                <c:strRef>
                  <c:f>Credit_2014Q3!$P$10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{76752F63-8645-4C5E-9F80-89886744C878}</c15:txfldGUID>
                      <c15:f>Credit_2014Q3!$P$10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868-4224-836D-9A1A72DF0ABC}"/>
                </c:ext>
              </c:extLst>
            </c:dLbl>
            <c:dLbl>
              <c:idx val="3"/>
              <c:tx>
                <c:strRef>
                  <c:f>Credit_2014Q3!$S$10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{5205ADA9-46EA-48F5-A29B-C8BCDD2A5756}</c15:txfldGUID>
                      <c15:f>Credit_2014Q3!$S$10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868-4224-836D-9A1A72DF0ABC}"/>
                </c:ext>
              </c:extLst>
            </c:dLbl>
            <c:dLbl>
              <c:idx val="4"/>
              <c:tx>
                <c:strRef>
                  <c:f>Credit_2014Q3!$V$10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{7F9C0BB3-5CD6-4F8D-96B3-D576CA05FABF}</c15:txfldGUID>
                      <c15:f>Credit_2014Q3!$V$10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(Credit_2014Q3!$Z$10,Credit_2014Q3!$L$10,Credit_2014Q3!$O$10,Credit_2014Q3!$R$10,Credit_2014Q3!$U$10)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68-4224-836D-9A1A72DF0ABC}"/>
            </c:ext>
          </c:extLst>
        </c:ser>
        <c:ser>
          <c:idx val="3"/>
          <c:order val="3"/>
          <c:tx>
            <c:strRef>
              <c:f>Credit_2014Q3!$J$11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{3FD02DF5-E8FF-47A3-AD9A-A5DD9DF26282}</c15:txfldGUID>
                      <c15:f>Credit_2014Q3!$J$11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868-4224-836D-9A1A72DF0ABC}"/>
                </c:ext>
              </c:extLst>
            </c:dLbl>
            <c:dLbl>
              <c:idx val="1"/>
              <c:tx>
                <c:strRef>
                  <c:f>Credit_2014Q3!$M$11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{D0BFC78B-A309-4915-A9A7-60C55CC48E20}</c15:txfldGUID>
                      <c15:f>Credit_2014Q3!$M$11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868-4224-836D-9A1A72DF0ABC}"/>
                </c:ext>
              </c:extLst>
            </c:dLbl>
            <c:dLbl>
              <c:idx val="2"/>
              <c:tx>
                <c:strRef>
                  <c:f>Credit_2014Q3!$P$11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{500DFC6E-E745-4A67-AB5F-F937013711E0}</c15:txfldGUID>
                      <c15:f>Credit_2014Q3!$P$11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868-4224-836D-9A1A72DF0ABC}"/>
                </c:ext>
              </c:extLst>
            </c:dLbl>
            <c:dLbl>
              <c:idx val="3"/>
              <c:tx>
                <c:strRef>
                  <c:f>Credit_2014Q3!$S$11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{BC95E64D-85F8-489E-8BB1-CDDC5259AFBC}</c15:txfldGUID>
                      <c15:f>Credit_2014Q3!$S$11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868-4224-836D-9A1A72DF0ABC}"/>
                </c:ext>
              </c:extLst>
            </c:dLbl>
            <c:dLbl>
              <c:idx val="4"/>
              <c:tx>
                <c:strRef>
                  <c:f>Credit_2014Q3!$V$11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{048AD352-7FFB-42B6-AA0D-5588C3112073}</c15:txfldGUID>
                      <c15:f>Credit_2014Q3!$V$11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(Credit_2014Q3!$Z$11,Credit_2014Q3!$L$11,Credit_2014Q3!$O$11,Credit_2014Q3!$R$11,Credit_2014Q3!$U$11)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68-4224-836D-9A1A72DF0ABC}"/>
            </c:ext>
          </c:extLst>
        </c:ser>
        <c:ser>
          <c:idx val="4"/>
          <c:order val="4"/>
          <c:tx>
            <c:strRef>
              <c:f>Credit_2014Q3!$J$12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{D66105F5-A1B7-4DAF-9F8E-12FE04C7E9E7}</c15:txfldGUID>
                      <c15:f>Credit_2014Q3!$J$12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868-4224-836D-9A1A72DF0ABC}"/>
                </c:ext>
              </c:extLst>
            </c:dLbl>
            <c:dLbl>
              <c:idx val="1"/>
              <c:tx>
                <c:strRef>
                  <c:f>Credit_2014Q3!$M$12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{CC073481-71A8-42DE-A68F-ED9D41D75777}</c15:txfldGUID>
                      <c15:f>Credit_2014Q3!$M$12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868-4224-836D-9A1A72DF0ABC}"/>
                </c:ext>
              </c:extLst>
            </c:dLbl>
            <c:dLbl>
              <c:idx val="2"/>
              <c:tx>
                <c:strRef>
                  <c:f>Credit_2014Q3!$P$12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{E4C8EC90-FF33-47CF-812F-ADA1443A0F59}</c15:txfldGUID>
                      <c15:f>Credit_2014Q3!$P$12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868-4224-836D-9A1A72DF0ABC}"/>
                </c:ext>
              </c:extLst>
            </c:dLbl>
            <c:dLbl>
              <c:idx val="3"/>
              <c:tx>
                <c:strRef>
                  <c:f>Credit_2014Q3!$S$12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{3A94161C-4499-46B7-AC65-23D07A12ED0D}</c15:txfldGUID>
                      <c15:f>Credit_2014Q3!$S$12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868-4224-836D-9A1A72DF0ABC}"/>
                </c:ext>
              </c:extLst>
            </c:dLbl>
            <c:dLbl>
              <c:idx val="4"/>
              <c:tx>
                <c:strRef>
                  <c:f>Credit_2014Q3!$V$12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{6BF46B18-93AD-4AC5-ACCA-6E077A870E8B}</c15:txfldGUID>
                      <c15:f>Credit_2014Q3!$V$12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(Credit_2014Q3!$Z$12,Credit_2014Q3!$L$12,Credit_2014Q3!$O$12,Credit_2014Q3!$R$12,Credit_2014Q3!$U$12)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68-4224-836D-9A1A72DF0ABC}"/>
            </c:ext>
          </c:extLst>
        </c:ser>
        <c:ser>
          <c:idx val="5"/>
          <c:order val="5"/>
          <c:tx>
            <c:strRef>
              <c:f>Credit_2014Q3!$J$13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{E1003B8D-464A-4B4C-A83C-1B476A4A0A25}</c15:txfldGUID>
                      <c15:f>Credit_2014Q3!$J$13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868-4224-836D-9A1A72DF0ABC}"/>
                </c:ext>
              </c:extLst>
            </c:dLbl>
            <c:dLbl>
              <c:idx val="1"/>
              <c:tx>
                <c:strRef>
                  <c:f>Credit_2014Q3!$M$13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{E7ACA351-4936-4CD3-A906-9CF22FF610AB}</c15:txfldGUID>
                      <c15:f>Credit_2014Q3!$M$13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868-4224-836D-9A1A72DF0ABC}"/>
                </c:ext>
              </c:extLst>
            </c:dLbl>
            <c:dLbl>
              <c:idx val="2"/>
              <c:tx>
                <c:strRef>
                  <c:f>Credit_2014Q3!$P$13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{33CA8E13-C4BC-4386-86A3-2C8401FC4F13}</c15:txfldGUID>
                      <c15:f>Credit_2014Q3!$P$13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868-4224-836D-9A1A72DF0ABC}"/>
                </c:ext>
              </c:extLst>
            </c:dLbl>
            <c:dLbl>
              <c:idx val="3"/>
              <c:tx>
                <c:strRef>
                  <c:f>Credit_2014Q3!$S$13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{01E1B4D0-5DEB-41DD-9D4B-035FB9C3E77F}</c15:txfldGUID>
                      <c15:f>Credit_2014Q3!$S$13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868-4224-836D-9A1A72DF0ABC}"/>
                </c:ext>
              </c:extLst>
            </c:dLbl>
            <c:dLbl>
              <c:idx val="4"/>
              <c:tx>
                <c:strRef>
                  <c:f>Credit_2014Q3!$V$13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{6940BD73-FB9E-440C-9A77-2FA3BFA110AB}</c15:txfldGUID>
                      <c15:f>Credit_2014Q3!$V$13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(Credit_2014Q3!$Z$13,Credit_2014Q3!$L$13,Credit_2014Q3!$O$13,Credit_2014Q3!$R$13,Credit_2014Q3!$U$13)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868-4224-836D-9A1A72DF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136000"/>
        <c:axId val="265137536"/>
      </c:barChart>
      <c:catAx>
        <c:axId val="26513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137536"/>
        <c:crosses val="max"/>
        <c:auto val="1"/>
        <c:lblAlgn val="ctr"/>
        <c:lblOffset val="100"/>
        <c:noMultiLvlLbl val="0"/>
      </c:catAx>
      <c:valAx>
        <c:axId val="265137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136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8C5-48F6-8315-2B64DCDFDE2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8C5-48F6-8315-2B64DCDFDE2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8C5-48F6-8315-2B64DCDFDE2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8C5-48F6-8315-2B64DCDFDE2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8C5-48F6-8315-2B64DCDFDE2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8C5-48F6-8315-2B64DCDFDE2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8C5-48F6-8315-2B64DCDFDE2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8C5-48F6-8315-2B64DCDFD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C5-48F6-8315-2B64DCDFD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17C-4F7E-B5B7-E215E86B03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17C-4F7E-B5B7-E215E86B03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17C-4F7E-B5B7-E215E86B03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17C-4F7E-B5B7-E215E86B03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17C-4F7E-B5B7-E215E86B03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17C-4F7E-B5B7-E215E86B03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17C-4F7E-B5B7-E215E86B03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17C-4F7E-B5B7-E215E86B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Credit_2014Q2!$M$8:$M$13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7C-4F7E-B5B7-E215E86B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{D56F932F-BA0C-4F81-AC40-94CB58A0A633}</c15:txfldGUID>
                      <c15:f>Credit_2014Q2!$J$8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B18-4300-AD6B-BC6C6C703987}"/>
                </c:ext>
              </c:extLst>
            </c:dLbl>
            <c:dLbl>
              <c:idx val="1"/>
              <c:tx>
                <c:strRef>
                  <c:f>Credit_2014Q2!$M$8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{39BB8F8F-5868-4120-ABB0-545E8D9A23CB}</c15:txfldGUID>
                      <c15:f>Credit_2014Q2!$M$8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B18-4300-AD6B-BC6C6C703987}"/>
                </c:ext>
              </c:extLst>
            </c:dLbl>
            <c:dLbl>
              <c:idx val="2"/>
              <c:tx>
                <c:strRef>
                  <c:f>Credit_2014Q2!$P$8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{F0E6C40D-9B0E-42AE-BE49-CAF3257BBEFD}</c15:txfldGUID>
                      <c15:f>Credit_2014Q2!$P$8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B18-4300-AD6B-BC6C6C703987}"/>
                </c:ext>
              </c:extLst>
            </c:dLbl>
            <c:dLbl>
              <c:idx val="3"/>
              <c:tx>
                <c:strRef>
                  <c:f>Credit_2014Q2!$S$8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{EC569FE9-500E-4B69-B5DD-395138394220}</c15:txfldGUID>
                      <c15:f>Credit_2014Q2!$S$8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B18-4300-AD6B-BC6C6C703987}"/>
                </c:ext>
              </c:extLst>
            </c:dLbl>
            <c:dLbl>
              <c:idx val="4"/>
              <c:tx>
                <c:strRef>
                  <c:f>Credit_2014Q2!$V$8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{299D2C5A-BB9B-487F-9D09-836934FD9FDC}</c15:txfldGUID>
                      <c15:f>Credit_2014Q2!$V$8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(Credit_2014Q2!$Z$8,Credit_2014Q2!$L$8,Credit_2014Q2!$O$8,Credit_2014Q2!$R$8,Credit_2014Q2!$U$8)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18-4300-AD6B-BC6C6C703987}"/>
            </c:ext>
          </c:extLst>
        </c:ser>
        <c:ser>
          <c:idx val="1"/>
          <c:order val="1"/>
          <c:tx>
            <c:strRef>
              <c:f>Credit_2014Q2!$J$9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{50234E52-CD4A-4B17-BD72-417E86906894}</c15:txfldGUID>
                      <c15:f>Credit_2014Q2!$J$9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B18-4300-AD6B-BC6C6C703987}"/>
                </c:ext>
              </c:extLst>
            </c:dLbl>
            <c:dLbl>
              <c:idx val="1"/>
              <c:tx>
                <c:strRef>
                  <c:f>Credit_2014Q2!$M$9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{D18A11C9-8593-42D5-A438-57E1DD14AEC8}</c15:txfldGUID>
                      <c15:f>Credit_2014Q2!$M$9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B18-4300-AD6B-BC6C6C703987}"/>
                </c:ext>
              </c:extLst>
            </c:dLbl>
            <c:dLbl>
              <c:idx val="2"/>
              <c:tx>
                <c:strRef>
                  <c:f>Credit_2014Q2!$P$9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{CE96EF77-2477-408E-A6FE-F23823286D24}</c15:txfldGUID>
                      <c15:f>Credit_2014Q2!$P$9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B18-4300-AD6B-BC6C6C703987}"/>
                </c:ext>
              </c:extLst>
            </c:dLbl>
            <c:dLbl>
              <c:idx val="3"/>
              <c:tx>
                <c:strRef>
                  <c:f>Credit_2014Q2!$S$9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{CC9F8224-77F6-4D23-9BD3-9BF465F434F5}</c15:txfldGUID>
                      <c15:f>Credit_2014Q2!$S$9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B18-4300-AD6B-BC6C6C703987}"/>
                </c:ext>
              </c:extLst>
            </c:dLbl>
            <c:dLbl>
              <c:idx val="4"/>
              <c:tx>
                <c:strRef>
                  <c:f>Credit_2014Q2!$V$9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{20C933AF-E08E-4D90-AA9B-67A3753B46C6}</c15:txfldGUID>
                      <c15:f>Credit_2014Q2!$V$9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(Credit_2014Q2!$Z$9,Credit_2014Q2!$L$9,Credit_2014Q2!$O$9,Credit_2014Q2!$R$9,Credit_2014Q2!$U$9)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18-4300-AD6B-BC6C6C703987}"/>
            </c:ext>
          </c:extLst>
        </c:ser>
        <c:ser>
          <c:idx val="2"/>
          <c:order val="2"/>
          <c:tx>
            <c:strRef>
              <c:f>Credit_2014Q2!$J$10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{55B7772A-E5D1-4829-858D-752D3B226F21}</c15:txfldGUID>
                      <c15:f>Credit_2014Q2!$J$10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B18-4300-AD6B-BC6C6C703987}"/>
                </c:ext>
              </c:extLst>
            </c:dLbl>
            <c:dLbl>
              <c:idx val="1"/>
              <c:tx>
                <c:strRef>
                  <c:f>Credit_2014Q2!$M$10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{6232E3B0-B0D9-451F-BC07-FFF45907C115}</c15:txfldGUID>
                      <c15:f>Credit_2014Q2!$M$10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B18-4300-AD6B-BC6C6C703987}"/>
                </c:ext>
              </c:extLst>
            </c:dLbl>
            <c:dLbl>
              <c:idx val="2"/>
              <c:tx>
                <c:strRef>
                  <c:f>Credit_2014Q2!$P$10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{DD2D6D59-AD86-4399-9DA0-99C4E6863BA5}</c15:txfldGUID>
                      <c15:f>Credit_2014Q2!$P$10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B18-4300-AD6B-BC6C6C703987}"/>
                </c:ext>
              </c:extLst>
            </c:dLbl>
            <c:dLbl>
              <c:idx val="3"/>
              <c:tx>
                <c:strRef>
                  <c:f>Credit_2014Q2!$S$10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{4F5BA8AE-7923-4455-8E2A-6BC831C0DA1B}</c15:txfldGUID>
                      <c15:f>Credit_2014Q2!$S$10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B18-4300-AD6B-BC6C6C703987}"/>
                </c:ext>
              </c:extLst>
            </c:dLbl>
            <c:dLbl>
              <c:idx val="4"/>
              <c:tx>
                <c:strRef>
                  <c:f>Credit_2014Q2!$V$10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{9A621ABF-11BB-48C2-8BD4-DB7783E14DCA}</c15:txfldGUID>
                      <c15:f>Credit_2014Q2!$V$10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(Credit_2014Q2!$Z$10,Credit_2014Q2!$L$10,Credit_2014Q2!$O$10,Credit_2014Q2!$R$10,Credit_2014Q2!$U$10)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18-4300-AD6B-BC6C6C703987}"/>
            </c:ext>
          </c:extLst>
        </c:ser>
        <c:ser>
          <c:idx val="3"/>
          <c:order val="3"/>
          <c:tx>
            <c:strRef>
              <c:f>Credit_2014Q2!$J$11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{BCD95E6C-E856-4BEB-8FAC-65893C55349C}</c15:txfldGUID>
                      <c15:f>Credit_2014Q2!$J$11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B18-4300-AD6B-BC6C6C703987}"/>
                </c:ext>
              </c:extLst>
            </c:dLbl>
            <c:dLbl>
              <c:idx val="1"/>
              <c:tx>
                <c:strRef>
                  <c:f>Credit_2014Q2!$M$11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{AA84EBAC-73A7-4CC7-B9ED-1DE192695422}</c15:txfldGUID>
                      <c15:f>Credit_2014Q2!$M$11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B18-4300-AD6B-BC6C6C703987}"/>
                </c:ext>
              </c:extLst>
            </c:dLbl>
            <c:dLbl>
              <c:idx val="2"/>
              <c:tx>
                <c:strRef>
                  <c:f>Credit_2014Q2!$P$11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{E3281A87-D800-4FF1-B474-C3D90CF194F0}</c15:txfldGUID>
                      <c15:f>Credit_2014Q2!$P$11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B18-4300-AD6B-BC6C6C703987}"/>
                </c:ext>
              </c:extLst>
            </c:dLbl>
            <c:dLbl>
              <c:idx val="3"/>
              <c:tx>
                <c:strRef>
                  <c:f>Credit_2014Q2!$S$11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{243860D7-D2A9-482D-987A-823D2C5D8CDD}</c15:txfldGUID>
                      <c15:f>Credit_2014Q2!$S$11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B18-4300-AD6B-BC6C6C703987}"/>
                </c:ext>
              </c:extLst>
            </c:dLbl>
            <c:dLbl>
              <c:idx val="4"/>
              <c:tx>
                <c:strRef>
                  <c:f>Credit_2014Q2!$V$11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{58DA8799-059A-47A8-B1A7-8BEF067CDB88}</c15:txfldGUID>
                      <c15:f>Credit_2014Q2!$V$11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(Credit_2014Q2!$Z$11,Credit_2014Q2!$L$11,Credit_2014Q2!$O$11,Credit_2014Q2!$R$11,Credit_2014Q2!$U$11)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B18-4300-AD6B-BC6C6C703987}"/>
            </c:ext>
          </c:extLst>
        </c:ser>
        <c:ser>
          <c:idx val="4"/>
          <c:order val="4"/>
          <c:tx>
            <c:strRef>
              <c:f>Credit_2014Q2!$J$12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{5982005F-A823-4096-8C5A-A362AA1D7D81}</c15:txfldGUID>
                      <c15:f>Credit_2014Q2!$J$12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B18-4300-AD6B-BC6C6C703987}"/>
                </c:ext>
              </c:extLst>
            </c:dLbl>
            <c:dLbl>
              <c:idx val="1"/>
              <c:tx>
                <c:strRef>
                  <c:f>Credit_2014Q2!$M$12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{101729B7-BAAD-48E8-AD71-48828A5C70E2}</c15:txfldGUID>
                      <c15:f>Credit_2014Q2!$M$12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B18-4300-AD6B-BC6C6C703987}"/>
                </c:ext>
              </c:extLst>
            </c:dLbl>
            <c:dLbl>
              <c:idx val="2"/>
              <c:tx>
                <c:strRef>
                  <c:f>Credit_2014Q2!$P$12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{61BAAF4D-41D5-4015-9DA8-00AA7C854520}</c15:txfldGUID>
                      <c15:f>Credit_2014Q2!$P$12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B18-4300-AD6B-BC6C6C703987}"/>
                </c:ext>
              </c:extLst>
            </c:dLbl>
            <c:dLbl>
              <c:idx val="3"/>
              <c:tx>
                <c:strRef>
                  <c:f>Credit_2014Q2!$S$12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{7BCD9C85-8AFE-426D-AED2-FECC307E7A9A}</c15:txfldGUID>
                      <c15:f>Credit_2014Q2!$S$12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B18-4300-AD6B-BC6C6C703987}"/>
                </c:ext>
              </c:extLst>
            </c:dLbl>
            <c:dLbl>
              <c:idx val="4"/>
              <c:tx>
                <c:strRef>
                  <c:f>Credit_2014Q2!$V$12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{3B798A0C-8AEC-4B8D-867B-9CA8C0CC980D}</c15:txfldGUID>
                      <c15:f>Credit_2014Q2!$V$12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(Credit_2014Q2!$Z$12,Credit_2014Q2!$L$12,Credit_2014Q2!$O$12,Credit_2014Q2!$R$12,Credit_2014Q2!$U$12)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B18-4300-AD6B-BC6C6C703987}"/>
            </c:ext>
          </c:extLst>
        </c:ser>
        <c:ser>
          <c:idx val="5"/>
          <c:order val="5"/>
          <c:tx>
            <c:strRef>
              <c:f>Credit_2014Q2!$J$13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{322A7EFE-E477-4951-81E2-B39E0A3264F2}</c15:txfldGUID>
                      <c15:f>Credit_2014Q2!$J$13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B18-4300-AD6B-BC6C6C703987}"/>
                </c:ext>
              </c:extLst>
            </c:dLbl>
            <c:dLbl>
              <c:idx val="1"/>
              <c:tx>
                <c:strRef>
                  <c:f>Credit_2014Q2!$M$13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{46C05DD4-BB2C-431E-8280-1238576CE579}</c15:txfldGUID>
                      <c15:f>Credit_2014Q2!$M$13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B18-4300-AD6B-BC6C6C703987}"/>
                </c:ext>
              </c:extLst>
            </c:dLbl>
            <c:dLbl>
              <c:idx val="2"/>
              <c:tx>
                <c:strRef>
                  <c:f>Credit_2014Q2!$P$13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{A91133C2-D85D-4F33-AFA4-94969471BF05}</c15:txfldGUID>
                      <c15:f>Credit_2014Q2!$P$13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B18-4300-AD6B-BC6C6C703987}"/>
                </c:ext>
              </c:extLst>
            </c:dLbl>
            <c:dLbl>
              <c:idx val="3"/>
              <c:tx>
                <c:strRef>
                  <c:f>Credit_2014Q2!$S$13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{46DB0648-7B98-4674-947E-6EAAD6E9938A}</c15:txfldGUID>
                      <c15:f>Credit_2014Q2!$S$13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B18-4300-AD6B-BC6C6C703987}"/>
                </c:ext>
              </c:extLst>
            </c:dLbl>
            <c:dLbl>
              <c:idx val="4"/>
              <c:tx>
                <c:strRef>
                  <c:f>Credit_2014Q2!$V$13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{F3F1BE38-7665-4ED1-9FA8-EF2A8449C22A}</c15:txfldGUID>
                      <c15:f>Credit_2014Q2!$V$13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(Credit_2014Q2!$Z$13,Credit_2014Q2!$L$13,Credit_2014Q2!$O$13,Credit_2014Q2!$R$13,Credit_2014Q2!$U$13)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B18-4300-AD6B-BC6C6C70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964352"/>
        <c:axId val="264994816"/>
      </c:barChart>
      <c:catAx>
        <c:axId val="26496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994816"/>
        <c:crosses val="max"/>
        <c:auto val="1"/>
        <c:lblAlgn val="ctr"/>
        <c:lblOffset val="100"/>
        <c:noMultiLvlLbl val="0"/>
      </c:catAx>
      <c:valAx>
        <c:axId val="26499481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9643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B3-4585-A7F8-437ECFFD554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B3-4585-A7F8-437ECFFD554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B3-4585-A7F8-437ECFFD554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B3-4585-A7F8-437ECFFD554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B3-4585-A7F8-437ECFFD554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B3-4585-A7F8-437ECFFD554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B3-4585-A7F8-437ECFFD554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B3-4585-A7F8-437ECFFD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Credit_2014Q1!$M$8:$M$13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B3-4585-A7F8-437ECFFD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{97FEFD13-F582-480C-BCBE-D52C806763B6}</c15:txfldGUID>
                      <c15:f>Credit_2014Q1!$J$8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D7A-4233-8A1E-AECE1A0A62A4}"/>
                </c:ext>
              </c:extLst>
            </c:dLbl>
            <c:dLbl>
              <c:idx val="1"/>
              <c:tx>
                <c:strRef>
                  <c:f>Credit_2014Q1!$M$8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{51EA3DBF-710E-433A-8AEE-EB13430971D2}</c15:txfldGUID>
                      <c15:f>Credit_2014Q1!$M$8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D7A-4233-8A1E-AECE1A0A62A4}"/>
                </c:ext>
              </c:extLst>
            </c:dLbl>
            <c:dLbl>
              <c:idx val="2"/>
              <c:tx>
                <c:strRef>
                  <c:f>Credit_2014Q1!$P$8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{DDB89B05-DA57-452A-B7FB-02719E11698F}</c15:txfldGUID>
                      <c15:f>Credit_2014Q1!$P$8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D7A-4233-8A1E-AECE1A0A62A4}"/>
                </c:ext>
              </c:extLst>
            </c:dLbl>
            <c:dLbl>
              <c:idx val="3"/>
              <c:tx>
                <c:strRef>
                  <c:f>Credit_2014Q1!$S$8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{DCDC8B90-BCCC-4267-A545-AFE1669DBC42}</c15:txfldGUID>
                      <c15:f>Credit_2014Q1!$S$8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D7A-4233-8A1E-AECE1A0A62A4}"/>
                </c:ext>
              </c:extLst>
            </c:dLbl>
            <c:dLbl>
              <c:idx val="4"/>
              <c:tx>
                <c:strRef>
                  <c:f>Credit_2014Q1!$V$8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{1717374B-326A-458E-8D40-FFB527EA7ED6}</c15:txfldGUID>
                      <c15:f>Credit_2014Q1!$V$8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(Credit_2014Q1!$Z$8,Credit_2014Q1!$L$8,Credit_2014Q1!$O$8,Credit_2014Q1!$R$8,Credit_2014Q1!$U$8)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7A-4233-8A1E-AECE1A0A62A4}"/>
            </c:ext>
          </c:extLst>
        </c:ser>
        <c:ser>
          <c:idx val="1"/>
          <c:order val="1"/>
          <c:tx>
            <c:strRef>
              <c:f>Credit_2014Q1!$J$9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{FB6E6186-2DEA-4CA6-BC6B-BC3612080BC7}</c15:txfldGUID>
                      <c15:f>Credit_2014Q1!$J$9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D7A-4233-8A1E-AECE1A0A62A4}"/>
                </c:ext>
              </c:extLst>
            </c:dLbl>
            <c:dLbl>
              <c:idx val="1"/>
              <c:tx>
                <c:strRef>
                  <c:f>Credit_2014Q1!$M$9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{E865C095-A597-4E43-ACE2-5D144D471F38}</c15:txfldGUID>
                      <c15:f>Credit_2014Q1!$M$9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D7A-4233-8A1E-AECE1A0A62A4}"/>
                </c:ext>
              </c:extLst>
            </c:dLbl>
            <c:dLbl>
              <c:idx val="2"/>
              <c:tx>
                <c:strRef>
                  <c:f>Credit_2014Q1!$P$9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{CAFC7FC1-227F-4BFC-B03D-A6D9C773426F}</c15:txfldGUID>
                      <c15:f>Credit_2014Q1!$P$9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D7A-4233-8A1E-AECE1A0A62A4}"/>
                </c:ext>
              </c:extLst>
            </c:dLbl>
            <c:dLbl>
              <c:idx val="3"/>
              <c:tx>
                <c:strRef>
                  <c:f>Credit_2014Q1!$S$9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{66B292C6-8453-4651-8F1B-D483CA80308F}</c15:txfldGUID>
                      <c15:f>Credit_2014Q1!$S$9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D7A-4233-8A1E-AECE1A0A62A4}"/>
                </c:ext>
              </c:extLst>
            </c:dLbl>
            <c:dLbl>
              <c:idx val="4"/>
              <c:tx>
                <c:strRef>
                  <c:f>Credit_2014Q1!$V$9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{95C0FA82-0145-425F-A225-403D26864BDF}</c15:txfldGUID>
                      <c15:f>Credit_2014Q1!$V$9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(Credit_2014Q1!$Z$9,Credit_2014Q1!$L$9,Credit_2014Q1!$O$9,Credit_2014Q1!$R$9,Credit_2014Q1!$U$9)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7A-4233-8A1E-AECE1A0A62A4}"/>
            </c:ext>
          </c:extLst>
        </c:ser>
        <c:ser>
          <c:idx val="2"/>
          <c:order val="2"/>
          <c:tx>
            <c:strRef>
              <c:f>Credit_2014Q1!$J$10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{A7EA21F8-8015-4F69-BCA5-8109B1A113AA}</c15:txfldGUID>
                      <c15:f>Credit_2014Q1!$J$10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D7A-4233-8A1E-AECE1A0A62A4}"/>
                </c:ext>
              </c:extLst>
            </c:dLbl>
            <c:dLbl>
              <c:idx val="1"/>
              <c:tx>
                <c:strRef>
                  <c:f>Credit_2014Q1!$M$10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{CF7A5464-0340-4F64-8A46-4D26139DF8C0}</c15:txfldGUID>
                      <c15:f>Credit_2014Q1!$M$10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D7A-4233-8A1E-AECE1A0A62A4}"/>
                </c:ext>
              </c:extLst>
            </c:dLbl>
            <c:dLbl>
              <c:idx val="2"/>
              <c:tx>
                <c:strRef>
                  <c:f>Credit_2014Q1!$P$10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{4B03AD7C-4D7F-4E72-B782-02A02385A74D}</c15:txfldGUID>
                      <c15:f>Credit_2014Q1!$P$10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D7A-4233-8A1E-AECE1A0A62A4}"/>
                </c:ext>
              </c:extLst>
            </c:dLbl>
            <c:dLbl>
              <c:idx val="3"/>
              <c:tx>
                <c:strRef>
                  <c:f>Credit_2014Q1!$S$10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{FBD3CFE6-0725-4B1A-8636-B2BA892AC9BB}</c15:txfldGUID>
                      <c15:f>Credit_2014Q1!$S$10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D7A-4233-8A1E-AECE1A0A62A4}"/>
                </c:ext>
              </c:extLst>
            </c:dLbl>
            <c:dLbl>
              <c:idx val="4"/>
              <c:tx>
                <c:strRef>
                  <c:f>Credit_2014Q1!$V$10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{D0B8371B-FB14-4399-AFE2-8FCAA93D9FAE}</c15:txfldGUID>
                      <c15:f>Credit_2014Q1!$V$10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(Credit_2014Q1!$Z$10,Credit_2014Q1!$L$10,Credit_2014Q1!$O$10,Credit_2014Q1!$R$10,Credit_2014Q1!$U$10)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7A-4233-8A1E-AECE1A0A62A4}"/>
            </c:ext>
          </c:extLst>
        </c:ser>
        <c:ser>
          <c:idx val="3"/>
          <c:order val="3"/>
          <c:tx>
            <c:strRef>
              <c:f>Credit_2014Q1!$J$11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{84967C23-7D77-4E82-9056-BF4DE71A9E3A}</c15:txfldGUID>
                      <c15:f>Credit_2014Q1!$J$11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D7A-4233-8A1E-AECE1A0A62A4}"/>
                </c:ext>
              </c:extLst>
            </c:dLbl>
            <c:dLbl>
              <c:idx val="1"/>
              <c:tx>
                <c:strRef>
                  <c:f>Credit_2014Q1!$M$11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{E4AA4D0A-344D-4CBF-8A81-AA4C0B51F20E}</c15:txfldGUID>
                      <c15:f>Credit_2014Q1!$M$11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D7A-4233-8A1E-AECE1A0A62A4}"/>
                </c:ext>
              </c:extLst>
            </c:dLbl>
            <c:dLbl>
              <c:idx val="2"/>
              <c:tx>
                <c:strRef>
                  <c:f>Credit_2014Q1!$P$11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{35A5B73B-1341-4539-9449-2433FE697B86}</c15:txfldGUID>
                      <c15:f>Credit_2014Q1!$P$11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D7A-4233-8A1E-AECE1A0A62A4}"/>
                </c:ext>
              </c:extLst>
            </c:dLbl>
            <c:dLbl>
              <c:idx val="3"/>
              <c:tx>
                <c:strRef>
                  <c:f>Credit_2014Q1!$S$11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{94432898-F2F0-4B63-976F-5A58B3E466AF}</c15:txfldGUID>
                      <c15:f>Credit_2014Q1!$S$11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D7A-4233-8A1E-AECE1A0A62A4}"/>
                </c:ext>
              </c:extLst>
            </c:dLbl>
            <c:dLbl>
              <c:idx val="4"/>
              <c:tx>
                <c:strRef>
                  <c:f>Credit_2014Q1!$V$11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{86FB7E1D-8D07-4F59-AE50-0A692F93EFD6}</c15:txfldGUID>
                      <c15:f>Credit_2014Q1!$V$11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(Credit_2014Q1!$Z$11,Credit_2014Q1!$L$11,Credit_2014Q1!$O$11,Credit_2014Q1!$R$11,Credit_2014Q1!$U$11)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7A-4233-8A1E-AECE1A0A62A4}"/>
            </c:ext>
          </c:extLst>
        </c:ser>
        <c:ser>
          <c:idx val="4"/>
          <c:order val="4"/>
          <c:tx>
            <c:strRef>
              <c:f>Credit_2014Q1!$J$12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{932F23DF-ADC8-4CA4-8CD6-450B92215328}</c15:txfldGUID>
                      <c15:f>Credit_2014Q1!$J$12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D7A-4233-8A1E-AECE1A0A62A4}"/>
                </c:ext>
              </c:extLst>
            </c:dLbl>
            <c:dLbl>
              <c:idx val="1"/>
              <c:tx>
                <c:strRef>
                  <c:f>Credit_2014Q1!$M$12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{800FFBE7-7A24-4014-B7BB-C887B131E8F1}</c15:txfldGUID>
                      <c15:f>Credit_2014Q1!$M$12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D7A-4233-8A1E-AECE1A0A62A4}"/>
                </c:ext>
              </c:extLst>
            </c:dLbl>
            <c:dLbl>
              <c:idx val="2"/>
              <c:tx>
                <c:strRef>
                  <c:f>Credit_2014Q1!$P$12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{B046B852-8B59-46C2-93E9-DAF25F0994A8}</c15:txfldGUID>
                      <c15:f>Credit_2014Q1!$P$12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D7A-4233-8A1E-AECE1A0A62A4}"/>
                </c:ext>
              </c:extLst>
            </c:dLbl>
            <c:dLbl>
              <c:idx val="3"/>
              <c:tx>
                <c:strRef>
                  <c:f>Credit_2014Q1!$S$12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{49C3EFED-3E86-4D09-9646-ECC51B5BF481}</c15:txfldGUID>
                      <c15:f>Credit_2014Q1!$S$12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D7A-4233-8A1E-AECE1A0A62A4}"/>
                </c:ext>
              </c:extLst>
            </c:dLbl>
            <c:dLbl>
              <c:idx val="4"/>
              <c:tx>
                <c:strRef>
                  <c:f>Credit_2014Q1!$V$12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{49D4F6CA-1AB7-42FA-87F9-B79C644D7FAA}</c15:txfldGUID>
                      <c15:f>Credit_2014Q1!$V$12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(Credit_2014Q1!$Z$12,Credit_2014Q1!$L$12,Credit_2014Q1!$O$12,Credit_2014Q1!$R$12,Credit_2014Q1!$U$12)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7A-4233-8A1E-AECE1A0A62A4}"/>
            </c:ext>
          </c:extLst>
        </c:ser>
        <c:ser>
          <c:idx val="5"/>
          <c:order val="5"/>
          <c:tx>
            <c:strRef>
              <c:f>Credit_2014Q1!$J$13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{289A078B-4ED7-445D-B3C7-531F167E5F09}</c15:txfldGUID>
                      <c15:f>Credit_2014Q1!$J$13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D7A-4233-8A1E-AECE1A0A62A4}"/>
                </c:ext>
              </c:extLst>
            </c:dLbl>
            <c:dLbl>
              <c:idx val="1"/>
              <c:tx>
                <c:strRef>
                  <c:f>Credit_2014Q1!$M$13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{86A4527E-ABA0-4C91-ACC4-5903FF5AD082}</c15:txfldGUID>
                      <c15:f>Credit_2014Q1!$M$13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D7A-4233-8A1E-AECE1A0A62A4}"/>
                </c:ext>
              </c:extLst>
            </c:dLbl>
            <c:dLbl>
              <c:idx val="2"/>
              <c:tx>
                <c:strRef>
                  <c:f>Credit_2014Q1!$P$13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{CBEBEC48-E051-4548-A5C5-0C521558D59B}</c15:txfldGUID>
                      <c15:f>Credit_2014Q1!$P$13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D7A-4233-8A1E-AECE1A0A62A4}"/>
                </c:ext>
              </c:extLst>
            </c:dLbl>
            <c:dLbl>
              <c:idx val="3"/>
              <c:tx>
                <c:strRef>
                  <c:f>Credit_2014Q1!$S$13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{D80F25DD-CAD0-4E6B-AED2-14DC9F6F7BAC}</c15:txfldGUID>
                      <c15:f>Credit_2014Q1!$S$13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D7A-4233-8A1E-AECE1A0A62A4}"/>
                </c:ext>
              </c:extLst>
            </c:dLbl>
            <c:dLbl>
              <c:idx val="4"/>
              <c:tx>
                <c:strRef>
                  <c:f>Credit_2014Q1!$V$13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{8C0F20A8-2E98-45E8-B570-7D256414A72C}</c15:txfldGUID>
                      <c15:f>Credit_2014Q1!$V$13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(Credit_2014Q1!$Z$13,Credit_2014Q1!$L$13,Credit_2014Q1!$O$13,Credit_2014Q1!$R$13,Credit_2014Q1!$U$13)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D7A-4233-8A1E-AECE1A0A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300992"/>
        <c:axId val="265319168"/>
      </c:barChart>
      <c:catAx>
        <c:axId val="26530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319168"/>
        <c:crosses val="max"/>
        <c:auto val="1"/>
        <c:lblAlgn val="ctr"/>
        <c:lblOffset val="100"/>
        <c:noMultiLvlLbl val="0"/>
      </c:catAx>
      <c:valAx>
        <c:axId val="26531916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3009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D5E-47E5-BD7C-182C39DE03C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D5E-47E5-BD7C-182C39DE03C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D5E-47E5-BD7C-182C39DE03C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D5E-47E5-BD7C-182C39DE03C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D5E-47E5-BD7C-182C39DE03C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D5E-47E5-BD7C-182C39DE03C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D5E-47E5-BD7C-182C39DE03C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D5E-47E5-BD7C-182C39DE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Credit_2013Q4!$M$8:$M$13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5E-47E5-BD7C-182C39DE0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{49FBA152-08C1-4DA6-8ACA-24AC9DF123CF}</c15:txfldGUID>
                      <c15:f>Credit_2013Q4!$J$8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D6-4CAF-9B4C-F6C655B3CEF9}"/>
                </c:ext>
              </c:extLst>
            </c:dLbl>
            <c:dLbl>
              <c:idx val="1"/>
              <c:tx>
                <c:strRef>
                  <c:f>Credit_2013Q4!$M$8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{E095F5DF-E011-41F2-AAE2-381A9C6D2668}</c15:txfldGUID>
                      <c15:f>Credit_2013Q4!$M$8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D6-4CAF-9B4C-F6C655B3CEF9}"/>
                </c:ext>
              </c:extLst>
            </c:dLbl>
            <c:dLbl>
              <c:idx val="2"/>
              <c:tx>
                <c:strRef>
                  <c:f>Credit_2013Q4!$P$8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{0C910980-4D71-4F0E-B6A1-0470B4A13DFE}</c15:txfldGUID>
                      <c15:f>Credit_2013Q4!$P$8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D6-4CAF-9B4C-F6C655B3CEF9}"/>
                </c:ext>
              </c:extLst>
            </c:dLbl>
            <c:dLbl>
              <c:idx val="3"/>
              <c:tx>
                <c:strRef>
                  <c:f>Credit_2013Q4!$S$8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{69FEFD7D-F05E-41F1-8E9F-719D39A7D7DE}</c15:txfldGUID>
                      <c15:f>Credit_2013Q4!$S$8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D6-4CAF-9B4C-F6C655B3CEF9}"/>
                </c:ext>
              </c:extLst>
            </c:dLbl>
            <c:dLbl>
              <c:idx val="4"/>
              <c:tx>
                <c:strRef>
                  <c:f>Credit_2013Q4!$V$8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{96140A7C-107A-4DD3-8E1E-4BF281095961}</c15:txfldGUID>
                      <c15:f>Credit_2013Q4!$V$8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(Credit_2013Q4!$Z$8,Credit_2013Q4!$L$8,Credit_2013Q4!$O$8,Credit_2013Q4!$R$8,Credit_2013Q4!$U$8)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D6-4CAF-9B4C-F6C655B3CEF9}"/>
            </c:ext>
          </c:extLst>
        </c:ser>
        <c:ser>
          <c:idx val="1"/>
          <c:order val="1"/>
          <c:tx>
            <c:strRef>
              <c:f>Credit_2013Q4!$J$9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{71BC4E94-8427-4DF6-A139-F7E48E4B6EC7}</c15:txfldGUID>
                      <c15:f>Credit_2013Q4!$J$9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D6-4CAF-9B4C-F6C655B3CEF9}"/>
                </c:ext>
              </c:extLst>
            </c:dLbl>
            <c:dLbl>
              <c:idx val="1"/>
              <c:tx>
                <c:strRef>
                  <c:f>Credit_2013Q4!$M$9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{2EAA2D24-7C79-4B2F-B9C2-BF91D26B0CC6}</c15:txfldGUID>
                      <c15:f>Credit_2013Q4!$M$9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D6-4CAF-9B4C-F6C655B3CEF9}"/>
                </c:ext>
              </c:extLst>
            </c:dLbl>
            <c:dLbl>
              <c:idx val="2"/>
              <c:tx>
                <c:strRef>
                  <c:f>Credit_2013Q4!$P$9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{A18367F1-262F-438E-BB70-8150454417AD}</c15:txfldGUID>
                      <c15:f>Credit_2013Q4!$P$9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D6-4CAF-9B4C-F6C655B3CEF9}"/>
                </c:ext>
              </c:extLst>
            </c:dLbl>
            <c:dLbl>
              <c:idx val="3"/>
              <c:tx>
                <c:strRef>
                  <c:f>Credit_2013Q4!$S$9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{B5412607-2CFD-44FA-BC60-2921D25B3BA4}</c15:txfldGUID>
                      <c15:f>Credit_2013Q4!$S$9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D6-4CAF-9B4C-F6C655B3CEF9}"/>
                </c:ext>
              </c:extLst>
            </c:dLbl>
            <c:dLbl>
              <c:idx val="4"/>
              <c:tx>
                <c:strRef>
                  <c:f>Credit_2013Q4!$V$9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{A39594A2-288A-4868-B20F-F19C0A27A581}</c15:txfldGUID>
                      <c15:f>Credit_2013Q4!$V$9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(Credit_2013Q4!$Z$9,Credit_2013Q4!$L$9,Credit_2013Q4!$O$9,Credit_2013Q4!$R$9,Credit_2013Q4!$U$9)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D6-4CAF-9B4C-F6C655B3CEF9}"/>
            </c:ext>
          </c:extLst>
        </c:ser>
        <c:ser>
          <c:idx val="2"/>
          <c:order val="2"/>
          <c:tx>
            <c:strRef>
              <c:f>Credit_2013Q4!$J$10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{E80B3DEC-8426-4525-BFC6-E86A98D2D89B}</c15:txfldGUID>
                      <c15:f>Credit_2013Q4!$J$10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D6-4CAF-9B4C-F6C655B3CEF9}"/>
                </c:ext>
              </c:extLst>
            </c:dLbl>
            <c:dLbl>
              <c:idx val="1"/>
              <c:tx>
                <c:strRef>
                  <c:f>Credit_2013Q4!$M$10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{DAE590B0-FB39-4C14-8FB8-4BF8EC1FACE7}</c15:txfldGUID>
                      <c15:f>Credit_2013Q4!$M$10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D6-4CAF-9B4C-F6C655B3CEF9}"/>
                </c:ext>
              </c:extLst>
            </c:dLbl>
            <c:dLbl>
              <c:idx val="2"/>
              <c:tx>
                <c:strRef>
                  <c:f>Credit_2013Q4!$P$10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{5D189884-9A3C-40A8-908E-D920F438E582}</c15:txfldGUID>
                      <c15:f>Credit_2013Q4!$P$10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D6-4CAF-9B4C-F6C655B3CEF9}"/>
                </c:ext>
              </c:extLst>
            </c:dLbl>
            <c:dLbl>
              <c:idx val="3"/>
              <c:tx>
                <c:strRef>
                  <c:f>Credit_2013Q4!$S$10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{CE9A82EA-DF67-4510-A69E-722A034E51C2}</c15:txfldGUID>
                      <c15:f>Credit_2013Q4!$S$10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D6-4CAF-9B4C-F6C655B3CEF9}"/>
                </c:ext>
              </c:extLst>
            </c:dLbl>
            <c:dLbl>
              <c:idx val="4"/>
              <c:tx>
                <c:strRef>
                  <c:f>Credit_2013Q4!$V$10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{8CAB34D3-7B62-4E7D-A1A2-CA07E3FB03D6}</c15:txfldGUID>
                      <c15:f>Credit_2013Q4!$V$10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(Credit_2013Q4!$Z$10,Credit_2013Q4!$L$10,Credit_2013Q4!$O$10,Credit_2013Q4!$R$10,Credit_2013Q4!$U$10)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D6-4CAF-9B4C-F6C655B3CEF9}"/>
            </c:ext>
          </c:extLst>
        </c:ser>
        <c:ser>
          <c:idx val="3"/>
          <c:order val="3"/>
          <c:tx>
            <c:strRef>
              <c:f>Credit_2013Q4!$J$11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{019EE623-8F9B-436E-A2A1-E0B59E679F73}</c15:txfldGUID>
                      <c15:f>Credit_2013Q4!$J$11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D6-4CAF-9B4C-F6C655B3CEF9}"/>
                </c:ext>
              </c:extLst>
            </c:dLbl>
            <c:dLbl>
              <c:idx val="1"/>
              <c:tx>
                <c:strRef>
                  <c:f>Credit_2013Q4!$M$11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{9CD79107-BD47-4C1F-A87D-87F724C21B25}</c15:txfldGUID>
                      <c15:f>Credit_2013Q4!$M$11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D6-4CAF-9B4C-F6C655B3CEF9}"/>
                </c:ext>
              </c:extLst>
            </c:dLbl>
            <c:dLbl>
              <c:idx val="2"/>
              <c:tx>
                <c:strRef>
                  <c:f>Credit_2013Q4!$P$11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{E4C7B29F-4714-4174-A3C5-88A97C40970A}</c15:txfldGUID>
                      <c15:f>Credit_2013Q4!$P$11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D6-4CAF-9B4C-F6C655B3CEF9}"/>
                </c:ext>
              </c:extLst>
            </c:dLbl>
            <c:dLbl>
              <c:idx val="3"/>
              <c:tx>
                <c:strRef>
                  <c:f>Credit_2013Q4!$S$11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{BEADF6D6-9161-4CC3-B785-010675B907CA}</c15:txfldGUID>
                      <c15:f>Credit_2013Q4!$S$11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D6-4CAF-9B4C-F6C655B3CEF9}"/>
                </c:ext>
              </c:extLst>
            </c:dLbl>
            <c:dLbl>
              <c:idx val="4"/>
              <c:tx>
                <c:strRef>
                  <c:f>Credit_2013Q4!$V$11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{B7F85F50-9383-4158-A4BF-CDF6891ED8C1}</c15:txfldGUID>
                      <c15:f>Credit_2013Q4!$V$11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(Credit_2013Q4!$Z$11,Credit_2013Q4!$L$11,Credit_2013Q4!$O$11,Credit_2013Q4!$R$11,Credit_2013Q4!$U$11)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D6-4CAF-9B4C-F6C655B3CEF9}"/>
            </c:ext>
          </c:extLst>
        </c:ser>
        <c:ser>
          <c:idx val="4"/>
          <c:order val="4"/>
          <c:tx>
            <c:strRef>
              <c:f>Credit_2013Q4!$J$12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{E2A7D059-93FE-4BB8-8B1D-F25B89DB62E2}</c15:txfldGUID>
                      <c15:f>Credit_2013Q4!$J$12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D6-4CAF-9B4C-F6C655B3CEF9}"/>
                </c:ext>
              </c:extLst>
            </c:dLbl>
            <c:dLbl>
              <c:idx val="1"/>
              <c:tx>
                <c:strRef>
                  <c:f>Credit_2013Q4!$M$12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{9D60BBE6-169A-4ABD-B988-028CBF55E522}</c15:txfldGUID>
                      <c15:f>Credit_2013Q4!$M$12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D6-4CAF-9B4C-F6C655B3CEF9}"/>
                </c:ext>
              </c:extLst>
            </c:dLbl>
            <c:dLbl>
              <c:idx val="2"/>
              <c:tx>
                <c:strRef>
                  <c:f>Credit_2013Q4!$P$12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{BAF3463A-BA08-4597-9284-37CAE7081F1B}</c15:txfldGUID>
                      <c15:f>Credit_2013Q4!$P$12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D6-4CAF-9B4C-F6C655B3CEF9}"/>
                </c:ext>
              </c:extLst>
            </c:dLbl>
            <c:dLbl>
              <c:idx val="3"/>
              <c:tx>
                <c:strRef>
                  <c:f>Credit_2013Q4!$S$12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{5952DDAE-43D9-4292-9D38-DBC8409B1B51}</c15:txfldGUID>
                      <c15:f>Credit_2013Q4!$S$12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D6-4CAF-9B4C-F6C655B3CEF9}"/>
                </c:ext>
              </c:extLst>
            </c:dLbl>
            <c:dLbl>
              <c:idx val="4"/>
              <c:tx>
                <c:strRef>
                  <c:f>Credit_2013Q4!$V$12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{34A2936A-0E4F-4BD7-A4C4-1A6D0580D2FE}</c15:txfldGUID>
                      <c15:f>Credit_2013Q4!$V$12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(Credit_2013Q4!$Z$12,Credit_2013Q4!$L$12,Credit_2013Q4!$O$12,Credit_2013Q4!$R$12,Credit_2013Q4!$U$12)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D6-4CAF-9B4C-F6C655B3CEF9}"/>
            </c:ext>
          </c:extLst>
        </c:ser>
        <c:ser>
          <c:idx val="5"/>
          <c:order val="5"/>
          <c:tx>
            <c:strRef>
              <c:f>Credit_2013Q4!$J$13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{1E5DB0B5-C2D2-4E1D-9163-D09B9AB517A4}</c15:txfldGUID>
                      <c15:f>Credit_2013Q4!$J$13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D6-4CAF-9B4C-F6C655B3CEF9}"/>
                </c:ext>
              </c:extLst>
            </c:dLbl>
            <c:dLbl>
              <c:idx val="1"/>
              <c:tx>
                <c:strRef>
                  <c:f>Credit_2013Q4!$M$13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{A18288CC-5FC7-4441-AFFB-87851EA71F9A}</c15:txfldGUID>
                      <c15:f>Credit_2013Q4!$M$13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D6-4CAF-9B4C-F6C655B3CEF9}"/>
                </c:ext>
              </c:extLst>
            </c:dLbl>
            <c:dLbl>
              <c:idx val="2"/>
              <c:tx>
                <c:strRef>
                  <c:f>Credit_2013Q4!$P$13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{4D451A74-1E91-4732-AF01-A99E66A43372}</c15:txfldGUID>
                      <c15:f>Credit_2013Q4!$P$13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D6-4CAF-9B4C-F6C655B3CEF9}"/>
                </c:ext>
              </c:extLst>
            </c:dLbl>
            <c:dLbl>
              <c:idx val="3"/>
              <c:tx>
                <c:strRef>
                  <c:f>Credit_2013Q4!$S$13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{68B61840-341E-426A-A90E-B6F14F1ED204}</c15:txfldGUID>
                      <c15:f>Credit_2013Q4!$S$13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D6-4CAF-9B4C-F6C655B3CEF9}"/>
                </c:ext>
              </c:extLst>
            </c:dLbl>
            <c:dLbl>
              <c:idx val="4"/>
              <c:tx>
                <c:strRef>
                  <c:f>Credit_2013Q4!$V$13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{9C530E26-4AAF-4693-AD13-15FB82C1DB2B}</c15:txfldGUID>
                      <c15:f>Credit_2013Q4!$V$13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(Credit_2013Q4!$Z$13,Credit_2013Q4!$L$13,Credit_2013Q4!$O$13,Credit_2013Q4!$R$13,Credit_2013Q4!$U$13)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D6-4CAF-9B4C-F6C655B3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199040"/>
        <c:axId val="266200576"/>
      </c:barChart>
      <c:catAx>
        <c:axId val="26619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200576"/>
        <c:crosses val="max"/>
        <c:auto val="1"/>
        <c:lblAlgn val="ctr"/>
        <c:lblOffset val="100"/>
        <c:noMultiLvlLbl val="0"/>
      </c:catAx>
      <c:valAx>
        <c:axId val="26620057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199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750-41F1-AA7D-9F9DFCA1C3E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750-41F1-AA7D-9F9DFCA1C3E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750-41F1-AA7D-9F9DFCA1C3E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750-41F1-AA7D-9F9DFCA1C3E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750-41F1-AA7D-9F9DFCA1C3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750-41F1-AA7D-9F9DFCA1C3E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750-41F1-AA7D-9F9DFCA1C3EF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750-41F1-AA7D-9F9DFCA1C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Credit_2013Q3!$M$8:$M$13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0.21818181818181817</c:v>
                </c:pt>
                <c:pt idx="3">
                  <c:v>0.38181818181818183</c:v>
                </c:pt>
                <c:pt idx="4">
                  <c:v>0.10909090909090909</c:v>
                </c:pt>
                <c:pt idx="5">
                  <c:v>5.4545454545454543E-2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50-41F1-AA7D-9F9DFCA1C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{B83384EC-4A13-40E3-81C0-7B1E4329BA53}</c15:txfldGUID>
                      <c15:f>Credit_2013Q3!$J$8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B72-44C8-A23A-807C9CBFC2BA}"/>
                </c:ext>
              </c:extLst>
            </c:dLbl>
            <c:dLbl>
              <c:idx val="1"/>
              <c:tx>
                <c:strRef>
                  <c:f>Credit_2013Q3!$M$8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{13D1A69F-B374-4D64-857E-0AF8FC4DC51E}</c15:txfldGUID>
                      <c15:f>Credit_2013Q3!$M$8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B72-44C8-A23A-807C9CBFC2BA}"/>
                </c:ext>
              </c:extLst>
            </c:dLbl>
            <c:dLbl>
              <c:idx val="2"/>
              <c:tx>
                <c:strRef>
                  <c:f>Credit_2013Q3!$P$8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{A8A5F003-0657-4509-9B0D-7B90556C430D}</c15:txfldGUID>
                      <c15:f>Credit_2013Q3!$P$8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B72-44C8-A23A-807C9CBFC2BA}"/>
                </c:ext>
              </c:extLst>
            </c:dLbl>
            <c:dLbl>
              <c:idx val="3"/>
              <c:tx>
                <c:strRef>
                  <c:f>Credit_2013Q3!$S$8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{04DE691D-40F8-45A7-A018-C6F9797BA888}</c15:txfldGUID>
                      <c15:f>Credit_2013Q3!$S$8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B72-44C8-A23A-807C9CBFC2BA}"/>
                </c:ext>
              </c:extLst>
            </c:dLbl>
            <c:dLbl>
              <c:idx val="4"/>
              <c:tx>
                <c:strRef>
                  <c:f>Credit_2013Q3!$V$8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{211617E3-7925-480D-94E9-635E364B9993}</c15:txfldGUID>
                      <c15:f>Credit_2013Q3!$V$8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(Credit_2013Q3!$Z$8,Credit_2013Q3!$L$8,Credit_2013Q3!$O$8,Credit_2013Q3!$R$8,Credit_2013Q3!$U$8)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72-44C8-A23A-807C9CBFC2BA}"/>
            </c:ext>
          </c:extLst>
        </c:ser>
        <c:ser>
          <c:idx val="1"/>
          <c:order val="1"/>
          <c:tx>
            <c:strRef>
              <c:f>Credit_2013Q3!$J$9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{3D3139A0-4E35-4954-993E-CBBAB4ABC4A9}</c15:txfldGUID>
                      <c15:f>Credit_2013Q3!$J$9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B72-44C8-A23A-807C9CBFC2BA}"/>
                </c:ext>
              </c:extLst>
            </c:dLbl>
            <c:dLbl>
              <c:idx val="1"/>
              <c:tx>
                <c:strRef>
                  <c:f>Credit_2013Q3!$M$9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{7DACCC0A-5F6C-47D7-85F1-45036A9956EE}</c15:txfldGUID>
                      <c15:f>Credit_2013Q3!$M$9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B72-44C8-A23A-807C9CBFC2BA}"/>
                </c:ext>
              </c:extLst>
            </c:dLbl>
            <c:dLbl>
              <c:idx val="2"/>
              <c:tx>
                <c:strRef>
                  <c:f>Credit_2013Q3!$P$9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{E9B6B7CE-5B54-423C-B522-5F8170270CE6}</c15:txfldGUID>
                      <c15:f>Credit_2013Q3!$P$9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B72-44C8-A23A-807C9CBFC2BA}"/>
                </c:ext>
              </c:extLst>
            </c:dLbl>
            <c:dLbl>
              <c:idx val="3"/>
              <c:tx>
                <c:strRef>
                  <c:f>Credit_2013Q3!$S$9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{BEE1F3EF-9752-4C23-B818-82DA216140BE}</c15:txfldGUID>
                      <c15:f>Credit_2013Q3!$S$9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B72-44C8-A23A-807C9CBFC2BA}"/>
                </c:ext>
              </c:extLst>
            </c:dLbl>
            <c:dLbl>
              <c:idx val="4"/>
              <c:tx>
                <c:strRef>
                  <c:f>Credit_2013Q3!$V$9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{CDFC75F8-A2F4-40A8-901E-9290EAD6BE82}</c15:txfldGUID>
                      <c15:f>Credit_2013Q3!$V$9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(Credit_2013Q3!$Z$9,Credit_2013Q3!$L$9,Credit_2013Q3!$O$9,Credit_2013Q3!$R$9,Credit_2013Q3!$U$9)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72-44C8-A23A-807C9CBFC2BA}"/>
            </c:ext>
          </c:extLst>
        </c:ser>
        <c:ser>
          <c:idx val="2"/>
          <c:order val="2"/>
          <c:tx>
            <c:strRef>
              <c:f>Credit_2013Q3!$J$10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{1743F207-1BA4-4ECB-936C-5E20F6354BEB}</c15:txfldGUID>
                      <c15:f>Credit_2013Q3!$J$10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B72-44C8-A23A-807C9CBFC2BA}"/>
                </c:ext>
              </c:extLst>
            </c:dLbl>
            <c:dLbl>
              <c:idx val="1"/>
              <c:tx>
                <c:strRef>
                  <c:f>Credit_2013Q3!$M$10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{030A5A66-7F71-4531-86B9-D2D0D1020022}</c15:txfldGUID>
                      <c15:f>Credit_2013Q3!$M$10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B72-44C8-A23A-807C9CBFC2BA}"/>
                </c:ext>
              </c:extLst>
            </c:dLbl>
            <c:dLbl>
              <c:idx val="2"/>
              <c:tx>
                <c:strRef>
                  <c:f>Credit_2013Q3!$P$10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{ED6BE0D8-F28E-4EF6-8E11-D7AAF4873E44}</c15:txfldGUID>
                      <c15:f>Credit_2013Q3!$P$10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B72-44C8-A23A-807C9CBFC2BA}"/>
                </c:ext>
              </c:extLst>
            </c:dLbl>
            <c:dLbl>
              <c:idx val="3"/>
              <c:tx>
                <c:strRef>
                  <c:f>Credit_2013Q3!$S$10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{CD917567-4A99-4AB1-8844-7BF4307F79A5}</c15:txfldGUID>
                      <c15:f>Credit_2013Q3!$S$10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B72-44C8-A23A-807C9CBFC2BA}"/>
                </c:ext>
              </c:extLst>
            </c:dLbl>
            <c:dLbl>
              <c:idx val="4"/>
              <c:tx>
                <c:strRef>
                  <c:f>Credit_2013Q3!$V$10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{24AFB91C-BA6C-4713-A525-2BD4BFEECEA2}</c15:txfldGUID>
                      <c15:f>Credit_2013Q3!$V$10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(Credit_2013Q3!$Z$10,Credit_2013Q3!$L$10,Credit_2013Q3!$O$10,Credit_2013Q3!$R$10,Credit_2013Q3!$U$10)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72-44C8-A23A-807C9CBFC2BA}"/>
            </c:ext>
          </c:extLst>
        </c:ser>
        <c:ser>
          <c:idx val="3"/>
          <c:order val="3"/>
          <c:tx>
            <c:strRef>
              <c:f>Credit_2013Q3!$J$11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{92B50A5C-6AB6-4D78-BC16-5E6662BC2996}</c15:txfldGUID>
                      <c15:f>Credit_2013Q3!$J$11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B72-44C8-A23A-807C9CBFC2BA}"/>
                </c:ext>
              </c:extLst>
            </c:dLbl>
            <c:dLbl>
              <c:idx val="1"/>
              <c:tx>
                <c:strRef>
                  <c:f>Credit_2013Q3!$M$11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{85EC4CE5-3B20-423A-8A67-143A888D0FCC}</c15:txfldGUID>
                      <c15:f>Credit_2013Q3!$M$11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B72-44C8-A23A-807C9CBFC2BA}"/>
                </c:ext>
              </c:extLst>
            </c:dLbl>
            <c:dLbl>
              <c:idx val="2"/>
              <c:tx>
                <c:strRef>
                  <c:f>Credit_2013Q3!$P$11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{A1465E1E-D748-42F1-B873-DEF4D8022F82}</c15:txfldGUID>
                      <c15:f>Credit_2013Q3!$P$11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B72-44C8-A23A-807C9CBFC2BA}"/>
                </c:ext>
              </c:extLst>
            </c:dLbl>
            <c:dLbl>
              <c:idx val="3"/>
              <c:tx>
                <c:strRef>
                  <c:f>Credit_2013Q3!$S$11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{AD58A3D6-BCAD-4A72-8A75-93B5F1C0367F}</c15:txfldGUID>
                      <c15:f>Credit_2013Q3!$S$11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B72-44C8-A23A-807C9CBFC2BA}"/>
                </c:ext>
              </c:extLst>
            </c:dLbl>
            <c:dLbl>
              <c:idx val="4"/>
              <c:tx>
                <c:strRef>
                  <c:f>Credit_2013Q3!$V$11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{58BF900E-F0BE-409D-9617-F203D30D782A}</c15:txfldGUID>
                      <c15:f>Credit_2013Q3!$V$11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(Credit_2013Q3!$Z$11,Credit_2013Q3!$L$11,Credit_2013Q3!$O$11,Credit_2013Q3!$R$11,Credit_2013Q3!$U$11)</c:f>
              <c:numCache>
                <c:formatCode>General</c:formatCode>
                <c:ptCount val="5"/>
                <c:pt idx="0">
                  <c:v>1</c:v>
                </c:pt>
                <c:pt idx="1">
                  <c:v>21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B72-44C8-A23A-807C9CBFC2BA}"/>
            </c:ext>
          </c:extLst>
        </c:ser>
        <c:ser>
          <c:idx val="4"/>
          <c:order val="4"/>
          <c:tx>
            <c:strRef>
              <c:f>Credit_2013Q3!$J$12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{1A6DEBF7-5F73-423B-969B-9A61E5395A10}</c15:txfldGUID>
                      <c15:f>Credit_2013Q3!$J$12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B72-44C8-A23A-807C9CBFC2BA}"/>
                </c:ext>
              </c:extLst>
            </c:dLbl>
            <c:dLbl>
              <c:idx val="1"/>
              <c:tx>
                <c:strRef>
                  <c:f>Credit_2013Q3!$M$12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{CA3B5A6A-1965-4046-BE69-696A4620BD07}</c15:txfldGUID>
                      <c15:f>Credit_2013Q3!$M$12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B72-44C8-A23A-807C9CBFC2BA}"/>
                </c:ext>
              </c:extLst>
            </c:dLbl>
            <c:dLbl>
              <c:idx val="2"/>
              <c:tx>
                <c:strRef>
                  <c:f>Credit_2013Q3!$P$12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{0A2A31C8-8504-4307-BFD4-F6BC86D9CF84}</c15:txfldGUID>
                      <c15:f>Credit_2013Q3!$P$12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B72-44C8-A23A-807C9CBFC2BA}"/>
                </c:ext>
              </c:extLst>
            </c:dLbl>
            <c:dLbl>
              <c:idx val="3"/>
              <c:tx>
                <c:strRef>
                  <c:f>Credit_2013Q3!$S$12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{CE7606DB-1860-4DDF-80B7-A6B46034BCA9}</c15:txfldGUID>
                      <c15:f>Credit_2013Q3!$S$12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B72-44C8-A23A-807C9CBFC2BA}"/>
                </c:ext>
              </c:extLst>
            </c:dLbl>
            <c:dLbl>
              <c:idx val="4"/>
              <c:tx>
                <c:strRef>
                  <c:f>Credit_2013Q3!$V$12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{3D4BFEFF-855C-4F63-8D23-473678D0FA96}</c15:txfldGUID>
                      <c15:f>Credit_2013Q3!$V$12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(Credit_2013Q3!$Z$12,Credit_2013Q3!$L$12,Credit_2013Q3!$O$12,Credit_2013Q3!$R$12,Credit_2013Q3!$U$12)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B72-44C8-A23A-807C9CBFC2BA}"/>
            </c:ext>
          </c:extLst>
        </c:ser>
        <c:ser>
          <c:idx val="5"/>
          <c:order val="5"/>
          <c:tx>
            <c:strRef>
              <c:f>Credit_2013Q3!$J$13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{EC6D1B2C-7B9F-452E-A943-74B5B9727B5E}</c15:txfldGUID>
                      <c15:f>Credit_2013Q3!$J$13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B72-44C8-A23A-807C9CBFC2BA}"/>
                </c:ext>
              </c:extLst>
            </c:dLbl>
            <c:dLbl>
              <c:idx val="1"/>
              <c:tx>
                <c:strRef>
                  <c:f>Credit_2013Q3!$M$13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{C668D23C-5CE6-4D2D-9719-A15EFA02EABB}</c15:txfldGUID>
                      <c15:f>Credit_2013Q3!$M$13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B72-44C8-A23A-807C9CBFC2BA}"/>
                </c:ext>
              </c:extLst>
            </c:dLbl>
            <c:dLbl>
              <c:idx val="2"/>
              <c:tx>
                <c:strRef>
                  <c:f>Credit_2013Q3!$P$13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{19075F5B-DE4C-481C-8FF0-4B9463BB10B1}</c15:txfldGUID>
                      <c15:f>Credit_2013Q3!$P$13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B72-44C8-A23A-807C9CBFC2BA}"/>
                </c:ext>
              </c:extLst>
            </c:dLbl>
            <c:dLbl>
              <c:idx val="3"/>
              <c:tx>
                <c:strRef>
                  <c:f>Credit_2013Q3!$S$13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{112E06A8-21ED-450C-B5A0-91B8084EB6B8}</c15:txfldGUID>
                      <c15:f>Credit_2013Q3!$S$13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B72-44C8-A23A-807C9CBFC2BA}"/>
                </c:ext>
              </c:extLst>
            </c:dLbl>
            <c:dLbl>
              <c:idx val="4"/>
              <c:tx>
                <c:strRef>
                  <c:f>Credit_2013Q3!$V$13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{1A86AF9C-5051-4812-86E7-D57963D01694}</c15:txfldGUID>
                      <c15:f>Credit_2013Q3!$V$13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(Credit_2013Q3!$Z$13,Credit_2013Q3!$L$13,Credit_2013Q3!$O$13,Credit_2013Q3!$R$13,Credit_2013Q3!$U$13)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72-44C8-A23A-807C9CBF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511104"/>
        <c:axId val="266512640"/>
      </c:barChart>
      <c:catAx>
        <c:axId val="26651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512640"/>
        <c:crosses val="max"/>
        <c:auto val="1"/>
        <c:lblAlgn val="ctr"/>
        <c:lblOffset val="100"/>
        <c:noMultiLvlLbl val="0"/>
      </c:catAx>
      <c:valAx>
        <c:axId val="26651264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511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6A-42D3-A5A3-5E44CB287E5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6A-42D3-A5A3-5E44CB287E5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6A-42D3-A5A3-5E44CB287E5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6A-42D3-A5A3-5E44CB287E5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6A-42D3-A5A3-5E44CB287E5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6A-42D3-A5A3-5E44CB287E5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6A-42D3-A5A3-5E44CB287E5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6A-42D3-A5A3-5E44CB287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Credit_2013Q2!$M$8:$M$13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</c:v>
                </c:pt>
                <c:pt idx="3">
                  <c:v>0.36363636363636365</c:v>
                </c:pt>
                <c:pt idx="4">
                  <c:v>0.12727272727272726</c:v>
                </c:pt>
                <c:pt idx="5">
                  <c:v>7.2727272727272724E-2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6A-42D3-A5A3-5E44CB287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{00F7CF58-2A78-4C6D-BA0F-08911E44304D}</c15:txfldGUID>
                      <c15:f>Credit_2013Q2!$J$8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E2-4C1D-8704-5C2168A140BB}"/>
                </c:ext>
              </c:extLst>
            </c:dLbl>
            <c:dLbl>
              <c:idx val="1"/>
              <c:tx>
                <c:strRef>
                  <c:f>Credit_2013Q2!$M$8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{7F569BEC-D270-4183-B8BF-9F54A6EE14B7}</c15:txfldGUID>
                      <c15:f>Credit_2013Q2!$M$8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E2-4C1D-8704-5C2168A140BB}"/>
                </c:ext>
              </c:extLst>
            </c:dLbl>
            <c:dLbl>
              <c:idx val="2"/>
              <c:tx>
                <c:strRef>
                  <c:f>Credit_2013Q2!$P$8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{E32B1212-7E79-4B10-BC0D-322131BC2691}</c15:txfldGUID>
                      <c15:f>Credit_2013Q2!$P$8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E2-4C1D-8704-5C2168A140BB}"/>
                </c:ext>
              </c:extLst>
            </c:dLbl>
            <c:dLbl>
              <c:idx val="3"/>
              <c:tx>
                <c:strRef>
                  <c:f>Credit_2013Q2!$S$8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{19E9D1B6-D215-4004-9026-ED0C54B1C0D6}</c15:txfldGUID>
                      <c15:f>Credit_2013Q2!$S$8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E2-4C1D-8704-5C2168A140BB}"/>
                </c:ext>
              </c:extLst>
            </c:dLbl>
            <c:dLbl>
              <c:idx val="4"/>
              <c:tx>
                <c:strRef>
                  <c:f>Credit_2013Q2!$V$8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{A0351F3E-D351-445E-9697-522FC007B1B1}</c15:txfldGUID>
                      <c15:f>Credit_2013Q2!$V$8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(Credit_2013Q2!$Z$8,Credit_2013Q2!$L$8,Credit_2013Q2!$O$8,Credit_2013Q2!$R$8,Credit_2013Q2!$U$8)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E2-4C1D-8704-5C2168A140BB}"/>
            </c:ext>
          </c:extLst>
        </c:ser>
        <c:ser>
          <c:idx val="1"/>
          <c:order val="1"/>
          <c:tx>
            <c:strRef>
              <c:f>Credit_2013Q2!$J$9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{861A215D-1B69-419E-B2C3-54CE6BA8D1F7}</c15:txfldGUID>
                      <c15:f>Credit_2013Q2!$J$9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E2-4C1D-8704-5C2168A140BB}"/>
                </c:ext>
              </c:extLst>
            </c:dLbl>
            <c:dLbl>
              <c:idx val="1"/>
              <c:tx>
                <c:strRef>
                  <c:f>Credit_2013Q2!$M$9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{A5BACFCE-A73B-417F-A769-ADFC2B71BDBD}</c15:txfldGUID>
                      <c15:f>Credit_2013Q2!$M$9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E2-4C1D-8704-5C2168A140BB}"/>
                </c:ext>
              </c:extLst>
            </c:dLbl>
            <c:dLbl>
              <c:idx val="2"/>
              <c:tx>
                <c:strRef>
                  <c:f>Credit_2013Q2!$P$9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{FEF447E6-552E-4E02-82CF-572B2087E717}</c15:txfldGUID>
                      <c15:f>Credit_2013Q2!$P$9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E2-4C1D-8704-5C2168A140BB}"/>
                </c:ext>
              </c:extLst>
            </c:dLbl>
            <c:dLbl>
              <c:idx val="3"/>
              <c:tx>
                <c:strRef>
                  <c:f>Credit_2013Q2!$S$9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{D3C0295E-160C-471F-A597-2D84B6E2FF74}</c15:txfldGUID>
                      <c15:f>Credit_2013Q2!$S$9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E2-4C1D-8704-5C2168A140BB}"/>
                </c:ext>
              </c:extLst>
            </c:dLbl>
            <c:dLbl>
              <c:idx val="4"/>
              <c:tx>
                <c:strRef>
                  <c:f>Credit_2013Q2!$V$9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{00762311-F315-4B5C-9087-957D888E723E}</c15:txfldGUID>
                      <c15:f>Credit_2013Q2!$V$9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(Credit_2013Q2!$Z$9,Credit_2013Q2!$L$9,Credit_2013Q2!$O$9,Credit_2013Q2!$R$9,Credit_2013Q2!$U$9)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E2-4C1D-8704-5C2168A140BB}"/>
            </c:ext>
          </c:extLst>
        </c:ser>
        <c:ser>
          <c:idx val="2"/>
          <c:order val="2"/>
          <c:tx>
            <c:strRef>
              <c:f>Credit_2013Q2!$J$10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{81C20679-FC96-4831-82F9-5ABEBFFEDBF4}</c15:txfldGUID>
                      <c15:f>Credit_2013Q2!$J$10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E2-4C1D-8704-5C2168A140BB}"/>
                </c:ext>
              </c:extLst>
            </c:dLbl>
            <c:dLbl>
              <c:idx val="1"/>
              <c:tx>
                <c:strRef>
                  <c:f>Credit_2013Q2!$M$10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{526457F7-B345-4933-8A43-CF0E00578D2D}</c15:txfldGUID>
                      <c15:f>Credit_2013Q2!$M$10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E2-4C1D-8704-5C2168A140BB}"/>
                </c:ext>
              </c:extLst>
            </c:dLbl>
            <c:dLbl>
              <c:idx val="2"/>
              <c:tx>
                <c:strRef>
                  <c:f>Credit_2013Q2!$P$10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{B9567F0F-2D7B-4852-AB12-3F7AD47302EC}</c15:txfldGUID>
                      <c15:f>Credit_2013Q2!$P$10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E2-4C1D-8704-5C2168A140BB}"/>
                </c:ext>
              </c:extLst>
            </c:dLbl>
            <c:dLbl>
              <c:idx val="3"/>
              <c:tx>
                <c:strRef>
                  <c:f>Credit_2013Q2!$S$10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{3568EC72-CDA6-4763-8BEC-BD26A8A44D8B}</c15:txfldGUID>
                      <c15:f>Credit_2013Q2!$S$10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E2-4C1D-8704-5C2168A140BB}"/>
                </c:ext>
              </c:extLst>
            </c:dLbl>
            <c:dLbl>
              <c:idx val="4"/>
              <c:tx>
                <c:strRef>
                  <c:f>Credit_2013Q2!$V$10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{5389F9ED-4D53-4D3E-ACAE-C351DA02B911}</c15:txfldGUID>
                      <c15:f>Credit_2013Q2!$V$10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(Credit_2013Q2!$Z$10,Credit_2013Q2!$L$10,Credit_2013Q2!$O$10,Credit_2013Q2!$R$10,Credit_2013Q2!$U$10)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E2-4C1D-8704-5C2168A140BB}"/>
            </c:ext>
          </c:extLst>
        </c:ser>
        <c:ser>
          <c:idx val="3"/>
          <c:order val="3"/>
          <c:tx>
            <c:strRef>
              <c:f>Credit_2013Q2!$J$11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{5EC11B08-470F-47D5-9B36-8862932089D9}</c15:txfldGUID>
                      <c15:f>Credit_2013Q2!$J$11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E2-4C1D-8704-5C2168A140BB}"/>
                </c:ext>
              </c:extLst>
            </c:dLbl>
            <c:dLbl>
              <c:idx val="1"/>
              <c:tx>
                <c:strRef>
                  <c:f>Credit_2013Q2!$M$11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{47D53CA9-1499-4721-91D9-141CD88EE963}</c15:txfldGUID>
                      <c15:f>Credit_2013Q2!$M$11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E2-4C1D-8704-5C2168A140BB}"/>
                </c:ext>
              </c:extLst>
            </c:dLbl>
            <c:dLbl>
              <c:idx val="2"/>
              <c:tx>
                <c:strRef>
                  <c:f>Credit_2013Q2!$P$11</c:f>
                  <c:strCache>
                    <c:ptCount val="1"/>
                    <c:pt idx="0">
                      <c:v>47%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{361C55B3-B5E4-4EFF-83FE-E503566FB9AD}</c15:txfldGUID>
                      <c15:f>Credit_2013Q2!$P$11</c15:f>
                      <c15:dlblFieldTableCache>
                        <c:ptCount val="1"/>
                        <c:pt idx="0">
                          <c:v>47%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E2-4C1D-8704-5C2168A140BB}"/>
                </c:ext>
              </c:extLst>
            </c:dLbl>
            <c:dLbl>
              <c:idx val="3"/>
              <c:tx>
                <c:strRef>
                  <c:f>Credit_2013Q2!$S$11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{BD030DC1-C6AF-436E-B28E-1FF2C3AD6E8D}</c15:txfldGUID>
                      <c15:f>Credit_2013Q2!$S$11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E2-4C1D-8704-5C2168A140BB}"/>
                </c:ext>
              </c:extLst>
            </c:dLbl>
            <c:dLbl>
              <c:idx val="4"/>
              <c:tx>
                <c:strRef>
                  <c:f>Credit_2013Q2!$V$11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{145FC339-9595-4649-A602-7671834848AD}</c15:txfldGUID>
                      <c15:f>Credit_2013Q2!$V$11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(Credit_2013Q2!$Z$11,Credit_2013Q2!$L$11,Credit_2013Q2!$O$11,Credit_2013Q2!$R$11,Credit_2013Q2!$U$11)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E2-4C1D-8704-5C2168A140BB}"/>
            </c:ext>
          </c:extLst>
        </c:ser>
        <c:ser>
          <c:idx val="4"/>
          <c:order val="4"/>
          <c:tx>
            <c:strRef>
              <c:f>Credit_2013Q2!$J$12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{0B71295B-678C-4A93-9A00-C47F7E3D75D4}</c15:txfldGUID>
                      <c15:f>Credit_2013Q2!$J$12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E2-4C1D-8704-5C2168A140BB}"/>
                </c:ext>
              </c:extLst>
            </c:dLbl>
            <c:dLbl>
              <c:idx val="1"/>
              <c:tx>
                <c:strRef>
                  <c:f>Credit_2013Q2!$M$12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{1474DD9B-378C-431B-BAF4-DC96318A7311}</c15:txfldGUID>
                      <c15:f>Credit_2013Q2!$M$12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E2-4C1D-8704-5C2168A140BB}"/>
                </c:ext>
              </c:extLst>
            </c:dLbl>
            <c:dLbl>
              <c:idx val="2"/>
              <c:tx>
                <c:strRef>
                  <c:f>Credit_2013Q2!$P$12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{89A6B92B-4F33-4E0F-9C81-2F7EC76976BB}</c15:txfldGUID>
                      <c15:f>Credit_2013Q2!$P$12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E2-4C1D-8704-5C2168A140BB}"/>
                </c:ext>
              </c:extLst>
            </c:dLbl>
            <c:dLbl>
              <c:idx val="3"/>
              <c:tx>
                <c:strRef>
                  <c:f>Credit_2013Q2!$S$12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{27D0920E-41DE-4A37-BF0F-1415D4ECDE36}</c15:txfldGUID>
                      <c15:f>Credit_2013Q2!$S$12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E2-4C1D-8704-5C2168A140BB}"/>
                </c:ext>
              </c:extLst>
            </c:dLbl>
            <c:dLbl>
              <c:idx val="4"/>
              <c:tx>
                <c:strRef>
                  <c:f>Credit_2013Q2!$V$12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{DF9C7EA8-D347-4E91-BB4B-2AD7D3E90CAA}</c15:txfldGUID>
                      <c15:f>Credit_2013Q2!$V$12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(Credit_2013Q2!$Z$12,Credit_2013Q2!$L$12,Credit_2013Q2!$O$12,Credit_2013Q2!$R$12,Credit_2013Q2!$U$12)</c:f>
              <c:numCache>
                <c:formatCode>General</c:formatCode>
                <c:ptCount val="5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E2-4C1D-8704-5C2168A140BB}"/>
            </c:ext>
          </c:extLst>
        </c:ser>
        <c:ser>
          <c:idx val="5"/>
          <c:order val="5"/>
          <c:tx>
            <c:strRef>
              <c:f>Credit_2013Q2!$J$13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{81C2292E-142B-451D-A909-1676BEDAC3A0}</c15:txfldGUID>
                      <c15:f>Credit_2013Q2!$J$13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E2-4C1D-8704-5C2168A140BB}"/>
                </c:ext>
              </c:extLst>
            </c:dLbl>
            <c:dLbl>
              <c:idx val="1"/>
              <c:tx>
                <c:strRef>
                  <c:f>Credit_2013Q2!$M$13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{A9F59265-77DB-4D65-BC99-A3EB1D928CB6}</c15:txfldGUID>
                      <c15:f>Credit_2013Q2!$M$13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E2-4C1D-8704-5C2168A140BB}"/>
                </c:ext>
              </c:extLst>
            </c:dLbl>
            <c:dLbl>
              <c:idx val="2"/>
              <c:tx>
                <c:strRef>
                  <c:f>Credit_2013Q2!$P$13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{533E345A-DC37-4D6F-B3D2-5DC0CA389A57}</c15:txfldGUID>
                      <c15:f>Credit_2013Q2!$P$13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E2-4C1D-8704-5C2168A140BB}"/>
                </c:ext>
              </c:extLst>
            </c:dLbl>
            <c:dLbl>
              <c:idx val="3"/>
              <c:tx>
                <c:strRef>
                  <c:f>Credit_2013Q2!$S$13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{546F4E24-B85B-44AF-90E1-74A686CAB8D7}</c15:txfldGUID>
                      <c15:f>Credit_2013Q2!$S$13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E2-4C1D-8704-5C2168A140BB}"/>
                </c:ext>
              </c:extLst>
            </c:dLbl>
            <c:dLbl>
              <c:idx val="4"/>
              <c:tx>
                <c:strRef>
                  <c:f>Credit_2013Q2!$V$13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{68A5DA65-31E8-4778-8063-45454A6B753A}</c15:txfldGUID>
                      <c15:f>Credit_2013Q2!$V$13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(Credit_2013Q2!$Z$13,Credit_2013Q2!$L$13,Credit_2013Q2!$O$13,Credit_2013Q2!$R$13,Credit_2013Q2!$U$13)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E2-4C1D-8704-5C2168A1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888320"/>
        <c:axId val="266889856"/>
      </c:barChart>
      <c:catAx>
        <c:axId val="2668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889856"/>
        <c:crosses val="max"/>
        <c:auto val="1"/>
        <c:lblAlgn val="ctr"/>
        <c:lblOffset val="100"/>
        <c:noMultiLvlLbl val="0"/>
      </c:catAx>
      <c:valAx>
        <c:axId val="2668898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8883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{4ABD1CF2-8239-445F-8E62-289224DAD320}</c15:txfldGUID>
                      <c15:f>Credit_2021Q1!$J$8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7EC-42E6-9F02-FBEC8A983FA8}"/>
                </c:ext>
              </c:extLst>
            </c:dLbl>
            <c:dLbl>
              <c:idx val="1"/>
              <c:tx>
                <c:strRef>
                  <c:f>Credit_2021Q1!$M$8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{62ADD9FF-A818-4B52-91C0-F5D670BB61EE}</c15:txfldGUID>
                      <c15:f>Credit_2021Q1!$M$8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7EC-42E6-9F02-FBEC8A983FA8}"/>
                </c:ext>
              </c:extLst>
            </c:dLbl>
            <c:dLbl>
              <c:idx val="2"/>
              <c:tx>
                <c:strRef>
                  <c:f>Credit_2021Q1!$P$8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{BA841195-46E2-4FF3-B0C4-E3890BDAC793}</c15:txfldGUID>
                      <c15:f>Credit_2021Q1!$P$8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7EC-42E6-9F02-FBEC8A983FA8}"/>
                </c:ext>
              </c:extLst>
            </c:dLbl>
            <c:dLbl>
              <c:idx val="3"/>
              <c:tx>
                <c:strRef>
                  <c:f>Credit_2021Q1!$S$8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{0AD1749A-0169-450E-A88D-3B1198FD8198}</c15:txfldGUID>
                      <c15:f>Credit_2021Q1!$S$8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7EC-42E6-9F02-FBEC8A983FA8}"/>
                </c:ext>
              </c:extLst>
            </c:dLbl>
            <c:dLbl>
              <c:idx val="4"/>
              <c:tx>
                <c:strRef>
                  <c:f>Credit_2021Q1!$V$8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{89C1FC89-CC6F-47B6-B2D2-7FE790D70B80}</c15:txfldGUID>
                      <c15:f>Credit_2021Q1!$V$8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(Credit_2021Q1!$Z$8,Credit_2021Q1!$L$8,Credit_2021Q1!$O$8,Credit_2021Q1!$R$8,Credit_2021Q1!$U$8)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EC-42E6-9F02-FBEC8A983FA8}"/>
            </c:ext>
          </c:extLst>
        </c:ser>
        <c:ser>
          <c:idx val="1"/>
          <c:order val="1"/>
          <c:tx>
            <c:strRef>
              <c:f>Credit_2021Q1!$J$9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{BE086FE8-436A-4731-850E-518EE4F3AA0F}</c15:txfldGUID>
                      <c15:f>Credit_2021Q1!$J$9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7EC-42E6-9F02-FBEC8A983FA8}"/>
                </c:ext>
              </c:extLst>
            </c:dLbl>
            <c:dLbl>
              <c:idx val="1"/>
              <c:tx>
                <c:strRef>
                  <c:f>Credit_2021Q1!$M$9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{EB807C2F-8084-422F-B947-C600A9E3A995}</c15:txfldGUID>
                      <c15:f>Credit_2021Q1!$M$9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7EC-42E6-9F02-FBEC8A983FA8}"/>
                </c:ext>
              </c:extLst>
            </c:dLbl>
            <c:dLbl>
              <c:idx val="2"/>
              <c:tx>
                <c:strRef>
                  <c:f>Credit_2021Q1!$P$9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{4A395516-4BAB-483E-A245-C5F2EADB0C4D}</c15:txfldGUID>
                      <c15:f>Credit_2021Q1!$P$9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7EC-42E6-9F02-FBEC8A983FA8}"/>
                </c:ext>
              </c:extLst>
            </c:dLbl>
            <c:dLbl>
              <c:idx val="3"/>
              <c:tx>
                <c:strRef>
                  <c:f>Credit_2021Q1!$S$9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{665D943E-7FD8-41F3-A8D0-C81FCE9FC679}</c15:txfldGUID>
                      <c15:f>Credit_2021Q1!$S$9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7EC-42E6-9F02-FBEC8A983FA8}"/>
                </c:ext>
              </c:extLst>
            </c:dLbl>
            <c:dLbl>
              <c:idx val="4"/>
              <c:tx>
                <c:strRef>
                  <c:f>Credit_2021Q1!$V$9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{127174E8-37D8-4E2F-8C25-B0862B75C71E}</c15:txfldGUID>
                      <c15:f>Credit_2021Q1!$V$9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(Credit_2021Q1!$Z$9,Credit_2021Q1!$L$9,Credit_2021Q1!$O$9,Credit_2021Q1!$R$9,Credit_2021Q1!$U$9)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EC-42E6-9F02-FBEC8A983FA8}"/>
            </c:ext>
          </c:extLst>
        </c:ser>
        <c:ser>
          <c:idx val="2"/>
          <c:order val="2"/>
          <c:tx>
            <c:strRef>
              <c:f>Credit_2021Q1!$J$10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{0827DB26-856D-4547-8207-1BB19342EBE5}</c15:txfldGUID>
                      <c15:f>Credit_2021Q1!$J$10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7EC-42E6-9F02-FBEC8A983FA8}"/>
                </c:ext>
              </c:extLst>
            </c:dLbl>
            <c:dLbl>
              <c:idx val="1"/>
              <c:tx>
                <c:strRef>
                  <c:f>Credit_2021Q1!$M$10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{C3A97B8E-9095-4A5B-BE3C-AD6D9B83EFF9}</c15:txfldGUID>
                      <c15:f>Credit_2021Q1!$M$10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7EC-42E6-9F02-FBEC8A983FA8}"/>
                </c:ext>
              </c:extLst>
            </c:dLbl>
            <c:dLbl>
              <c:idx val="2"/>
              <c:tx>
                <c:strRef>
                  <c:f>Credit_2021Q1!$P$10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{118D62D4-F697-4BB7-AB5B-1B9A4D13A1F3}</c15:txfldGUID>
                      <c15:f>Credit_2021Q1!$P$10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7EC-42E6-9F02-FBEC8A983FA8}"/>
                </c:ext>
              </c:extLst>
            </c:dLbl>
            <c:dLbl>
              <c:idx val="3"/>
              <c:tx>
                <c:strRef>
                  <c:f>Credit_2021Q1!$S$10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{ACCB7323-2FE0-48A9-BE2E-A6F889F324E7}</c15:txfldGUID>
                      <c15:f>Credit_2021Q1!$S$10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7EC-42E6-9F02-FBEC8A983FA8}"/>
                </c:ext>
              </c:extLst>
            </c:dLbl>
            <c:dLbl>
              <c:idx val="4"/>
              <c:tx>
                <c:strRef>
                  <c:f>Credit_2021Q1!$V$10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{F9E77ED4-857A-4683-AE8E-D986E34BC2F2}</c15:txfldGUID>
                      <c15:f>Credit_2021Q1!$V$10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(Credit_2021Q1!$Z$10,Credit_2021Q1!$L$10,Credit_2021Q1!$O$10,Credit_2021Q1!$R$10,Credit_2021Q1!$U$10)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7EC-42E6-9F02-FBEC8A983FA8}"/>
            </c:ext>
          </c:extLst>
        </c:ser>
        <c:ser>
          <c:idx val="3"/>
          <c:order val="3"/>
          <c:tx>
            <c:strRef>
              <c:f>Credit_2021Q1!$J$11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{1FF5137A-D73B-489D-BC7B-14E3AD1AA795}</c15:txfldGUID>
                      <c15:f>Credit_2021Q1!$J$11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7EC-42E6-9F02-FBEC8A983FA8}"/>
                </c:ext>
              </c:extLst>
            </c:dLbl>
            <c:dLbl>
              <c:idx val="1"/>
              <c:tx>
                <c:strRef>
                  <c:f>Credit_2021Q1!$M$11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{C9FE7F3B-844F-4470-82E1-4954ED4DB449}</c15:txfldGUID>
                      <c15:f>Credit_2021Q1!$M$11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7EC-42E6-9F02-FBEC8A983FA8}"/>
                </c:ext>
              </c:extLst>
            </c:dLbl>
            <c:dLbl>
              <c:idx val="2"/>
              <c:tx>
                <c:strRef>
                  <c:f>Credit_2021Q1!$P$11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{76F3332C-1765-479E-BDF9-3392835CC92A}</c15:txfldGUID>
                      <c15:f>Credit_2021Q1!$P$11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7EC-42E6-9F02-FBEC8A983FA8}"/>
                </c:ext>
              </c:extLst>
            </c:dLbl>
            <c:dLbl>
              <c:idx val="3"/>
              <c:tx>
                <c:strRef>
                  <c:f>Credit_2021Q1!$S$11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{298FD8A5-85D3-4194-9267-08A651936A3A}</c15:txfldGUID>
                      <c15:f>Credit_2021Q1!$S$11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7EC-42E6-9F02-FBEC8A983FA8}"/>
                </c:ext>
              </c:extLst>
            </c:dLbl>
            <c:dLbl>
              <c:idx val="4"/>
              <c:tx>
                <c:strRef>
                  <c:f>Credit_2021Q1!$V$11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{FC331D29-CCE9-4FA5-A9C4-5D887E9D8EE1}</c15:txfldGUID>
                      <c15:f>Credit_2021Q1!$V$11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(Credit_2021Q1!$Z$11,Credit_2021Q1!$L$11,Credit_2021Q1!$O$11,Credit_2021Q1!$R$11,Credit_2021Q1!$U$11)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7EC-42E6-9F02-FBEC8A983FA8}"/>
            </c:ext>
          </c:extLst>
        </c:ser>
        <c:ser>
          <c:idx val="4"/>
          <c:order val="4"/>
          <c:tx>
            <c:strRef>
              <c:f>Credit_2021Q1!$J$12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{011DB9E7-5E41-4BCE-B059-957918C101EF}</c15:txfldGUID>
                      <c15:f>Credit_2021Q1!$J$12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7EC-42E6-9F02-FBEC8A983FA8}"/>
                </c:ext>
              </c:extLst>
            </c:dLbl>
            <c:dLbl>
              <c:idx val="1"/>
              <c:tx>
                <c:strRef>
                  <c:f>Credit_2021Q1!$M$12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{0F9BB573-7DFF-40F5-B020-CCCD43B5B48A}</c15:txfldGUID>
                      <c15:f>Credit_2021Q1!$M$12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7EC-42E6-9F02-FBEC8A983FA8}"/>
                </c:ext>
              </c:extLst>
            </c:dLbl>
            <c:dLbl>
              <c:idx val="2"/>
              <c:tx>
                <c:strRef>
                  <c:f>Credit_2021Q1!$P$12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{CDD02522-CF1E-4B3C-A740-84A62759C81B}</c15:txfldGUID>
                      <c15:f>Credit_2021Q1!$P$12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7EC-42E6-9F02-FBEC8A983FA8}"/>
                </c:ext>
              </c:extLst>
            </c:dLbl>
            <c:dLbl>
              <c:idx val="3"/>
              <c:tx>
                <c:strRef>
                  <c:f>Credit_2021Q1!$S$12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{6A4FCEC9-62B2-4D46-8AF5-FB981A444758}</c15:txfldGUID>
                      <c15:f>Credit_2021Q1!$S$12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7EC-42E6-9F02-FBEC8A983FA8}"/>
                </c:ext>
              </c:extLst>
            </c:dLbl>
            <c:dLbl>
              <c:idx val="4"/>
              <c:tx>
                <c:strRef>
                  <c:f>Credit_2021Q1!$V$12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{9FE6368D-A78B-43C6-9B88-23FF5EA4CA65}</c15:txfldGUID>
                      <c15:f>Credit_2021Q1!$V$12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(Credit_2021Q1!$Z$12,Credit_2021Q1!$L$12,Credit_2021Q1!$O$12,Credit_2021Q1!$R$12,Credit_2021Q1!$U$12)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7EC-42E6-9F02-FBEC8A983FA8}"/>
            </c:ext>
          </c:extLst>
        </c:ser>
        <c:ser>
          <c:idx val="5"/>
          <c:order val="5"/>
          <c:tx>
            <c:strRef>
              <c:f>Credit_2021Q1!$J$13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{4571438F-98A3-48B8-BD9F-71648FF5D1A4}</c15:txfldGUID>
                      <c15:f>Credit_2021Q1!$J$13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7EC-42E6-9F02-FBEC8A983FA8}"/>
                </c:ext>
              </c:extLst>
            </c:dLbl>
            <c:dLbl>
              <c:idx val="1"/>
              <c:tx>
                <c:strRef>
                  <c:f>Credit_2021Q1!$M$13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{CA86273D-3ACF-4066-9C9F-41F3C5C01322}</c15:txfldGUID>
                      <c15:f>Credit_2021Q1!$M$13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7EC-42E6-9F02-FBEC8A983FA8}"/>
                </c:ext>
              </c:extLst>
            </c:dLbl>
            <c:dLbl>
              <c:idx val="2"/>
              <c:tx>
                <c:strRef>
                  <c:f>Credit_2021Q1!$P$13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{AF22ED97-64AE-47F1-A3BF-131CA09C01DB}</c15:txfldGUID>
                      <c15:f>Credit_2021Q1!$P$13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7EC-42E6-9F02-FBEC8A983FA8}"/>
                </c:ext>
              </c:extLst>
            </c:dLbl>
            <c:dLbl>
              <c:idx val="3"/>
              <c:tx>
                <c:strRef>
                  <c:f>Credit_2021Q1!$S$13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{F25F985B-D209-4FAB-99AA-F0800373B15B}</c15:txfldGUID>
                      <c15:f>Credit_2021Q1!$S$13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7EC-42E6-9F02-FBEC8A983FA8}"/>
                </c:ext>
              </c:extLst>
            </c:dLbl>
            <c:dLbl>
              <c:idx val="4"/>
              <c:tx>
                <c:strRef>
                  <c:f>Credit_2021Q1!$V$13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{E68085CF-5173-4FE2-826F-CE6F80D80DD4}</c15:txfldGUID>
                      <c15:f>Credit_2021Q1!$V$13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(Credit_2021Q1!$Z$13,Credit_2021Q1!$L$13,Credit_2021Q1!$O$13,Credit_2021Q1!$R$13,Credit_2021Q1!$U$13)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7EC-42E6-9F02-FBEC8A98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DF-40BC-83BE-854572492A9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DF-40BC-83BE-854572492A9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DF-40BC-83BE-854572492A9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DF-40BC-83BE-854572492A9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DF-40BC-83BE-854572492A9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DF-40BC-83BE-854572492A9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DF-40BC-83BE-854572492A9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DF-40BC-83BE-854572492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Credit_2013Q1!$M$8:$M$13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0.16071428571428573</c:v>
                </c:pt>
                <c:pt idx="2">
                  <c:v>0.21428571428571427</c:v>
                </c:pt>
                <c:pt idx="3">
                  <c:v>0.3392857142857143</c:v>
                </c:pt>
                <c:pt idx="4">
                  <c:v>0.16071428571428573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DF-40BC-83BE-854572492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{CA66F2E2-967C-430B-8E5F-77DF133C55E8}</c15:txfldGUID>
                      <c15:f>Credit_2013Q1!$J$8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BA4-4988-B0C7-CCE7CBC60814}"/>
                </c:ext>
              </c:extLst>
            </c:dLbl>
            <c:dLbl>
              <c:idx val="1"/>
              <c:tx>
                <c:strRef>
                  <c:f>Credit_2013Q1!$M$8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{0FC056D1-6A1D-41E7-8C93-E7CF065F04B7}</c15:txfldGUID>
                      <c15:f>Credit_2013Q1!$M$8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BA4-4988-B0C7-CCE7CBC60814}"/>
                </c:ext>
              </c:extLst>
            </c:dLbl>
            <c:dLbl>
              <c:idx val="2"/>
              <c:tx>
                <c:strRef>
                  <c:f>Credit_2013Q1!$P$8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{F2D9CF0D-CCD3-4C9F-9F77-A2D2380F66D1}</c15:txfldGUID>
                      <c15:f>Credit_2013Q1!$P$8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BA4-4988-B0C7-CCE7CBC60814}"/>
                </c:ext>
              </c:extLst>
            </c:dLbl>
            <c:dLbl>
              <c:idx val="3"/>
              <c:tx>
                <c:strRef>
                  <c:f>Credit_2013Q1!$S$8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{9A118B05-2555-4DB0-816A-64FD311D85EA}</c15:txfldGUID>
                      <c15:f>Credit_2013Q1!$S$8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BA4-4988-B0C7-CCE7CBC60814}"/>
                </c:ext>
              </c:extLst>
            </c:dLbl>
            <c:dLbl>
              <c:idx val="4"/>
              <c:tx>
                <c:strRef>
                  <c:f>Credit_2013Q1!$V$8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{E83A0366-2B3E-4DCF-B004-89B86EC7CA5E}</c15:txfldGUID>
                      <c15:f>Credit_2013Q1!$V$8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(Credit_2013Q1!$Z$8,Credit_2013Q1!$L$8,Credit_2013Q1!$O$8,Credit_2013Q1!$R$8,Credit_2013Q1!$U$8)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4-4988-B0C7-CCE7CBC60814}"/>
            </c:ext>
          </c:extLst>
        </c:ser>
        <c:ser>
          <c:idx val="1"/>
          <c:order val="1"/>
          <c:tx>
            <c:strRef>
              <c:f>Credit_2013Q1!$J$9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{D8C81C47-2CCD-4609-92BD-4776DEA40329}</c15:txfldGUID>
                      <c15:f>Credit_2013Q1!$J$9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BA4-4988-B0C7-CCE7CBC60814}"/>
                </c:ext>
              </c:extLst>
            </c:dLbl>
            <c:dLbl>
              <c:idx val="1"/>
              <c:tx>
                <c:strRef>
                  <c:f>Credit_2013Q1!$M$9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{74EBA269-CDF9-447D-A672-B34E3FF80D29}</c15:txfldGUID>
                      <c15:f>Credit_2013Q1!$M$9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BA4-4988-B0C7-CCE7CBC60814}"/>
                </c:ext>
              </c:extLst>
            </c:dLbl>
            <c:dLbl>
              <c:idx val="2"/>
              <c:tx>
                <c:strRef>
                  <c:f>Credit_2013Q1!$P$9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{66EBC632-798D-4596-99D9-F3E5E08EB91D}</c15:txfldGUID>
                      <c15:f>Credit_2013Q1!$P$9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BA4-4988-B0C7-CCE7CBC60814}"/>
                </c:ext>
              </c:extLst>
            </c:dLbl>
            <c:dLbl>
              <c:idx val="3"/>
              <c:tx>
                <c:strRef>
                  <c:f>Credit_2013Q1!$S$9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{CDD8A84F-CB91-4934-ACA8-910E2D69ECBE}</c15:txfldGUID>
                      <c15:f>Credit_2013Q1!$S$9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BA4-4988-B0C7-CCE7CBC60814}"/>
                </c:ext>
              </c:extLst>
            </c:dLbl>
            <c:dLbl>
              <c:idx val="4"/>
              <c:tx>
                <c:strRef>
                  <c:f>Credit_2013Q1!$V$9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{39E9E15C-54DD-4A45-A3A4-C27475E786C4}</c15:txfldGUID>
                      <c15:f>Credit_2013Q1!$V$9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(Credit_2013Q1!$Z$9,Credit_2013Q1!$L$9,Credit_2013Q1!$O$9,Credit_2013Q1!$R$9,Credit_2013Q1!$U$9)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A4-4988-B0C7-CCE7CBC60814}"/>
            </c:ext>
          </c:extLst>
        </c:ser>
        <c:ser>
          <c:idx val="2"/>
          <c:order val="2"/>
          <c:tx>
            <c:strRef>
              <c:f>Credit_2013Q1!$J$10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{DEB9C35A-AA79-48F9-AC23-FE5C128DB58B}</c15:txfldGUID>
                      <c15:f>Credit_2013Q1!$J$10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BA4-4988-B0C7-CCE7CBC60814}"/>
                </c:ext>
              </c:extLst>
            </c:dLbl>
            <c:dLbl>
              <c:idx val="1"/>
              <c:tx>
                <c:strRef>
                  <c:f>Credit_2013Q1!$M$10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{F15351E0-65FB-4F23-BA1A-69B9A22B91F9}</c15:txfldGUID>
                      <c15:f>Credit_2013Q1!$M$10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BA4-4988-B0C7-CCE7CBC60814}"/>
                </c:ext>
              </c:extLst>
            </c:dLbl>
            <c:dLbl>
              <c:idx val="2"/>
              <c:tx>
                <c:strRef>
                  <c:f>Credit_2013Q1!$P$10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{83766458-C7AB-41A9-BF0C-5282E5DE6B02}</c15:txfldGUID>
                      <c15:f>Credit_2013Q1!$P$10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BA4-4988-B0C7-CCE7CBC60814}"/>
                </c:ext>
              </c:extLst>
            </c:dLbl>
            <c:dLbl>
              <c:idx val="3"/>
              <c:tx>
                <c:strRef>
                  <c:f>Credit_2013Q1!$S$10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{B2C172AC-C951-4067-AFB6-3A56B48FE0E2}</c15:txfldGUID>
                      <c15:f>Credit_2013Q1!$S$10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BA4-4988-B0C7-CCE7CBC60814}"/>
                </c:ext>
              </c:extLst>
            </c:dLbl>
            <c:dLbl>
              <c:idx val="4"/>
              <c:tx>
                <c:strRef>
                  <c:f>Credit_2013Q1!$V$10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{89015FFC-76F7-4052-A30A-5E0482423D49}</c15:txfldGUID>
                      <c15:f>Credit_2013Q1!$V$10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(Credit_2013Q1!$Z$10,Credit_2013Q1!$L$10,Credit_2013Q1!$O$10,Credit_2013Q1!$R$10,Credit_2013Q1!$U$10)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4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A4-4988-B0C7-CCE7CBC60814}"/>
            </c:ext>
          </c:extLst>
        </c:ser>
        <c:ser>
          <c:idx val="3"/>
          <c:order val="3"/>
          <c:tx>
            <c:strRef>
              <c:f>Credit_2013Q1!$J$11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{B6B7C8CE-6520-41B7-8DD6-3DC2307659C4}</c15:txfldGUID>
                      <c15:f>Credit_2013Q1!$J$11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BA4-4988-B0C7-CCE7CBC60814}"/>
                </c:ext>
              </c:extLst>
            </c:dLbl>
            <c:dLbl>
              <c:idx val="1"/>
              <c:tx>
                <c:strRef>
                  <c:f>Credit_2013Q1!$M$11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{E5F24251-0E97-46E0-8BA8-32F25A77B068}</c15:txfldGUID>
                      <c15:f>Credit_2013Q1!$M$11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BA4-4988-B0C7-CCE7CBC60814}"/>
                </c:ext>
              </c:extLst>
            </c:dLbl>
            <c:dLbl>
              <c:idx val="2"/>
              <c:tx>
                <c:strRef>
                  <c:f>Credit_2013Q1!$P$11</c:f>
                  <c:strCache>
                    <c:ptCount val="1"/>
                    <c:pt idx="0">
                      <c:v>44%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{5E31AF94-CCF7-40BC-AC9E-211D74A21EE0}</c15:txfldGUID>
                      <c15:f>Credit_2013Q1!$P$11</c15:f>
                      <c15:dlblFieldTableCache>
                        <c:ptCount val="1"/>
                        <c:pt idx="0">
                          <c:v>44%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BA4-4988-B0C7-CCE7CBC60814}"/>
                </c:ext>
              </c:extLst>
            </c:dLbl>
            <c:dLbl>
              <c:idx val="3"/>
              <c:tx>
                <c:strRef>
                  <c:f>Credit_2013Q1!$S$11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{1B82C1D4-A4C8-42B8-A629-EEF062BFA62F}</c15:txfldGUID>
                      <c15:f>Credit_2013Q1!$S$11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BA4-4988-B0C7-CCE7CBC60814}"/>
                </c:ext>
              </c:extLst>
            </c:dLbl>
            <c:dLbl>
              <c:idx val="4"/>
              <c:tx>
                <c:strRef>
                  <c:f>Credit_2013Q1!$V$11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{8F55B480-B865-4CE4-A9CE-85A5AF560B9E}</c15:txfldGUID>
                      <c15:f>Credit_2013Q1!$V$11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(Credit_2013Q1!$Z$11,Credit_2013Q1!$L$11,Credit_2013Q1!$O$11,Credit_2013Q1!$R$11,Credit_2013Q1!$U$11)</c:f>
              <c:numCache>
                <c:formatCode>General</c:formatCode>
                <c:ptCount val="5"/>
                <c:pt idx="0">
                  <c:v>1</c:v>
                </c:pt>
                <c:pt idx="1">
                  <c:v>19</c:v>
                </c:pt>
                <c:pt idx="2">
                  <c:v>16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A4-4988-B0C7-CCE7CBC60814}"/>
            </c:ext>
          </c:extLst>
        </c:ser>
        <c:ser>
          <c:idx val="4"/>
          <c:order val="4"/>
          <c:tx>
            <c:strRef>
              <c:f>Credit_2013Q1!$J$12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{7C0C3A12-CAA7-4335-860A-898562522D28}</c15:txfldGUID>
                      <c15:f>Credit_2013Q1!$J$12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BA4-4988-B0C7-CCE7CBC60814}"/>
                </c:ext>
              </c:extLst>
            </c:dLbl>
            <c:dLbl>
              <c:idx val="1"/>
              <c:tx>
                <c:strRef>
                  <c:f>Credit_2013Q1!$M$12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{141EDA51-36BA-4E80-B877-95807DD3CB77}</c15:txfldGUID>
                      <c15:f>Credit_2013Q1!$M$12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BA4-4988-B0C7-CCE7CBC60814}"/>
                </c:ext>
              </c:extLst>
            </c:dLbl>
            <c:dLbl>
              <c:idx val="2"/>
              <c:tx>
                <c:strRef>
                  <c:f>Credit_2013Q1!$P$12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{1C091C58-2AB0-4EEE-B863-3590F782E2A7}</c15:txfldGUID>
                      <c15:f>Credit_2013Q1!$P$12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BA4-4988-B0C7-CCE7CBC60814}"/>
                </c:ext>
              </c:extLst>
            </c:dLbl>
            <c:dLbl>
              <c:idx val="3"/>
              <c:tx>
                <c:strRef>
                  <c:f>Credit_2013Q1!$S$12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{FC8D345B-69A3-45C6-BED5-2000CDC818AC}</c15:txfldGUID>
                      <c15:f>Credit_2013Q1!$S$12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BA4-4988-B0C7-CCE7CBC60814}"/>
                </c:ext>
              </c:extLst>
            </c:dLbl>
            <c:dLbl>
              <c:idx val="4"/>
              <c:tx>
                <c:strRef>
                  <c:f>Credit_2013Q1!$V$12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{F25E7E81-DE9B-4A99-873F-1D86FF580183}</c15:txfldGUID>
                      <c15:f>Credit_2013Q1!$V$12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(Credit_2013Q1!$Z$12,Credit_2013Q1!$L$12,Credit_2013Q1!$O$12,Credit_2013Q1!$R$12,Credit_2013Q1!$U$12)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A4-4988-B0C7-CCE7CBC60814}"/>
            </c:ext>
          </c:extLst>
        </c:ser>
        <c:ser>
          <c:idx val="5"/>
          <c:order val="5"/>
          <c:tx>
            <c:strRef>
              <c:f>Credit_2013Q1!$J$13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{1D63A3DB-19F6-413C-9F6B-686E76807617}</c15:txfldGUID>
                      <c15:f>Credit_2013Q1!$J$13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BA4-4988-B0C7-CCE7CBC60814}"/>
                </c:ext>
              </c:extLst>
            </c:dLbl>
            <c:dLbl>
              <c:idx val="1"/>
              <c:tx>
                <c:strRef>
                  <c:f>Credit_2013Q1!$M$13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{8486DED0-CBD0-4B99-8269-A6F003894B36}</c15:txfldGUID>
                      <c15:f>Credit_2013Q1!$M$13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BA4-4988-B0C7-CCE7CBC60814}"/>
                </c:ext>
              </c:extLst>
            </c:dLbl>
            <c:dLbl>
              <c:idx val="2"/>
              <c:tx>
                <c:strRef>
                  <c:f>Credit_2013Q1!$P$13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{93D4D3EF-C72C-4C83-B026-6F802C19D9AF}</c15:txfldGUID>
                      <c15:f>Credit_2013Q1!$P$13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BA4-4988-B0C7-CCE7CBC60814}"/>
                </c:ext>
              </c:extLst>
            </c:dLbl>
            <c:dLbl>
              <c:idx val="3"/>
              <c:tx>
                <c:strRef>
                  <c:f>Credit_2013Q1!$S$13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{1AC23102-967D-49A0-BBD6-F5EBAC4EB6DF}</c15:txfldGUID>
                      <c15:f>Credit_2013Q1!$S$13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BA4-4988-B0C7-CCE7CBC60814}"/>
                </c:ext>
              </c:extLst>
            </c:dLbl>
            <c:dLbl>
              <c:idx val="4"/>
              <c:tx>
                <c:strRef>
                  <c:f>Credit_2013Q1!$V$13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{6C5C7E3F-4D2F-43C5-8C4E-576EF3AFB591}</c15:txfldGUID>
                      <c15:f>Credit_2013Q1!$V$13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(Credit_2013Q1!$Z$13,Credit_2013Q1!$L$13,Credit_2013Q1!$O$13,Credit_2013Q1!$R$13,Credit_2013Q1!$U$13)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BA4-4988-B0C7-CCE7CBC6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835456"/>
        <c:axId val="264836992"/>
      </c:barChart>
      <c:catAx>
        <c:axId val="26483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836992"/>
        <c:crosses val="max"/>
        <c:auto val="1"/>
        <c:lblAlgn val="ctr"/>
        <c:lblOffset val="100"/>
        <c:noMultiLvlLbl val="0"/>
      </c:catAx>
      <c:valAx>
        <c:axId val="26483699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8354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257-4F4F-AE2C-D7492E3FD1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257-4F4F-AE2C-D7492E3FD1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257-4F4F-AE2C-D7492E3FD1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F257-4F4F-AE2C-D7492E3FD1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F257-4F4F-AE2C-D7492E3FD1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F257-4F4F-AE2C-D7492E3FD1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57-4F4F-AE2C-D7492E3FD1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257-4F4F-AE2C-D7492E3FD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Credit_2012Q4!$M$8:$M$13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0.19642857142857142</c:v>
                </c:pt>
                <c:pt idx="5">
                  <c:v>8.9285714285714288E-2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57-4F4F-AE2C-D7492E3F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{E3CBC07B-30E1-4E8F-9C3E-24AC92B7D459}</c15:txfldGUID>
                      <c15:f>Credit_2012Q4!$J$8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B7-4BD6-ACA5-1C75FA900712}"/>
                </c:ext>
              </c:extLst>
            </c:dLbl>
            <c:dLbl>
              <c:idx val="1"/>
              <c:tx>
                <c:strRef>
                  <c:f>Credit_2012Q4!$M$8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{8B3DF254-49C8-4E6D-923D-8A57A0FD41C6}</c15:txfldGUID>
                      <c15:f>Credit_2012Q4!$M$8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B7-4BD6-ACA5-1C75FA900712}"/>
                </c:ext>
              </c:extLst>
            </c:dLbl>
            <c:dLbl>
              <c:idx val="2"/>
              <c:tx>
                <c:strRef>
                  <c:f>Credit_2012Q4!$P$8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{F2C270B3-9A6F-4763-8067-B89406DDFD91}</c15:txfldGUID>
                      <c15:f>Credit_2012Q4!$P$8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B7-4BD6-ACA5-1C75FA900712}"/>
                </c:ext>
              </c:extLst>
            </c:dLbl>
            <c:dLbl>
              <c:idx val="3"/>
              <c:tx>
                <c:strRef>
                  <c:f>Credit_2012Q4!$S$8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{6AE277ED-AE86-44E7-B58F-65021262F41B}</c15:txfldGUID>
                      <c15:f>Credit_2012Q4!$S$8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B7-4BD6-ACA5-1C75FA900712}"/>
                </c:ext>
              </c:extLst>
            </c:dLbl>
            <c:dLbl>
              <c:idx val="4"/>
              <c:tx>
                <c:strRef>
                  <c:f>Credit_2012Q4!$V$8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{16D3F696-8A5C-4001-8A97-2D2FACE5780B}</c15:txfldGUID>
                      <c15:f>Credit_2012Q4!$V$8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(Credit_2012Q4!$Z$8,Credit_2012Q4!$L$8,Credit_2012Q4!$O$8,Credit_2012Q4!$R$8,Credit_2012Q4!$U$8)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B7-4BD6-ACA5-1C75FA900712}"/>
            </c:ext>
          </c:extLst>
        </c:ser>
        <c:ser>
          <c:idx val="1"/>
          <c:order val="1"/>
          <c:tx>
            <c:strRef>
              <c:f>Credit_2012Q4!$J$9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{DACFC296-0271-4C5D-A654-C77CF8C04CB1}</c15:txfldGUID>
                      <c15:f>Credit_2012Q4!$J$9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B7-4BD6-ACA5-1C75FA900712}"/>
                </c:ext>
              </c:extLst>
            </c:dLbl>
            <c:dLbl>
              <c:idx val="1"/>
              <c:tx>
                <c:strRef>
                  <c:f>Credit_2012Q4!$M$9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{5FE82456-93C8-49AE-B916-6CB155AF8B5D}</c15:txfldGUID>
                      <c15:f>Credit_2012Q4!$M$9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B7-4BD6-ACA5-1C75FA900712}"/>
                </c:ext>
              </c:extLst>
            </c:dLbl>
            <c:dLbl>
              <c:idx val="2"/>
              <c:tx>
                <c:strRef>
                  <c:f>Credit_2012Q4!$P$9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{A582A3C6-2AC1-484D-8DD1-154DF914AEA0}</c15:txfldGUID>
                      <c15:f>Credit_2012Q4!$P$9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B7-4BD6-ACA5-1C75FA900712}"/>
                </c:ext>
              </c:extLst>
            </c:dLbl>
            <c:dLbl>
              <c:idx val="3"/>
              <c:tx>
                <c:strRef>
                  <c:f>Credit_2012Q4!$S$9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{445C645A-61B0-47EC-8B8C-6ACF2B4B3AFA}</c15:txfldGUID>
                      <c15:f>Credit_2012Q4!$S$9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B7-4BD6-ACA5-1C75FA900712}"/>
                </c:ext>
              </c:extLst>
            </c:dLbl>
            <c:dLbl>
              <c:idx val="4"/>
              <c:tx>
                <c:strRef>
                  <c:f>Credit_2012Q4!$V$9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{C893685E-9B24-4573-952F-750570AF5810}</c15:txfldGUID>
                      <c15:f>Credit_2012Q4!$V$9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(Credit_2012Q4!$Z$9,Credit_2012Q4!$L$9,Credit_2012Q4!$O$9,Credit_2012Q4!$R$9,Credit_2012Q4!$U$9)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B7-4BD6-ACA5-1C75FA900712}"/>
            </c:ext>
          </c:extLst>
        </c:ser>
        <c:ser>
          <c:idx val="2"/>
          <c:order val="2"/>
          <c:tx>
            <c:strRef>
              <c:f>Credit_2012Q4!$J$10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{E1189BE1-61F4-4173-995E-3F12C3FED8A1}</c15:txfldGUID>
                      <c15:f>Credit_2012Q4!$J$10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B7-4BD6-ACA5-1C75FA900712}"/>
                </c:ext>
              </c:extLst>
            </c:dLbl>
            <c:dLbl>
              <c:idx val="1"/>
              <c:tx>
                <c:strRef>
                  <c:f>Credit_2012Q4!$M$10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{B6A9A839-D2FC-4DAC-AD1F-BFB328054841}</c15:txfldGUID>
                      <c15:f>Credit_2012Q4!$M$10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B7-4BD6-ACA5-1C75FA900712}"/>
                </c:ext>
              </c:extLst>
            </c:dLbl>
            <c:dLbl>
              <c:idx val="2"/>
              <c:tx>
                <c:strRef>
                  <c:f>Credit_2012Q4!$P$10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{8D66702D-83D1-4A79-A5FF-2416D7CDC8A9}</c15:txfldGUID>
                      <c15:f>Credit_2012Q4!$P$10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B7-4BD6-ACA5-1C75FA900712}"/>
                </c:ext>
              </c:extLst>
            </c:dLbl>
            <c:dLbl>
              <c:idx val="3"/>
              <c:tx>
                <c:strRef>
                  <c:f>Credit_2012Q4!$S$10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{36658BCB-717A-461F-A080-39E6D38BA4B0}</c15:txfldGUID>
                      <c15:f>Credit_2012Q4!$S$10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B7-4BD6-ACA5-1C75FA900712}"/>
                </c:ext>
              </c:extLst>
            </c:dLbl>
            <c:dLbl>
              <c:idx val="4"/>
              <c:tx>
                <c:strRef>
                  <c:f>Credit_2012Q4!$V$10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{BD36BE17-13F1-40FE-8055-C461110874EA}</c15:txfldGUID>
                      <c15:f>Credit_2012Q4!$V$10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(Credit_2012Q4!$Z$10,Credit_2012Q4!$L$10,Credit_2012Q4!$O$10,Credit_2012Q4!$R$10,Credit_2012Q4!$U$10)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B7-4BD6-ACA5-1C75FA900712}"/>
            </c:ext>
          </c:extLst>
        </c:ser>
        <c:ser>
          <c:idx val="3"/>
          <c:order val="3"/>
          <c:tx>
            <c:strRef>
              <c:f>Credit_2012Q4!$J$11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{4619A2CA-988A-475E-B231-89AF5495E9B7}</c15:txfldGUID>
                      <c15:f>Credit_2012Q4!$J$11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B7-4BD6-ACA5-1C75FA900712}"/>
                </c:ext>
              </c:extLst>
            </c:dLbl>
            <c:dLbl>
              <c:idx val="1"/>
              <c:tx>
                <c:strRef>
                  <c:f>Credit_2012Q4!$M$11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{C5F9B35C-1CB2-4073-B91C-544CE95ECC9D}</c15:txfldGUID>
                      <c15:f>Credit_2012Q4!$M$11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B7-4BD6-ACA5-1C75FA900712}"/>
                </c:ext>
              </c:extLst>
            </c:dLbl>
            <c:dLbl>
              <c:idx val="2"/>
              <c:tx>
                <c:strRef>
                  <c:f>Credit_2012Q4!$P$11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{D431BAAB-C851-43CB-8A96-35575049C560}</c15:txfldGUID>
                      <c15:f>Credit_2012Q4!$P$11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B7-4BD6-ACA5-1C75FA900712}"/>
                </c:ext>
              </c:extLst>
            </c:dLbl>
            <c:dLbl>
              <c:idx val="3"/>
              <c:tx>
                <c:strRef>
                  <c:f>Credit_2012Q4!$S$11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{DD610F7E-B102-4A9F-B39B-65DB7F78E980}</c15:txfldGUID>
                      <c15:f>Credit_2012Q4!$S$11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B7-4BD6-ACA5-1C75FA900712}"/>
                </c:ext>
              </c:extLst>
            </c:dLbl>
            <c:dLbl>
              <c:idx val="4"/>
              <c:tx>
                <c:strRef>
                  <c:f>Credit_2012Q4!$V$11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{06861FA9-D66E-4635-95D8-C6619CB87023}</c15:txfldGUID>
                      <c15:f>Credit_2012Q4!$V$11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(Credit_2012Q4!$Z$11,Credit_2012Q4!$L$11,Credit_2012Q4!$O$11,Credit_2012Q4!$R$11,Credit_2012Q4!$U$11)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B7-4BD6-ACA5-1C75FA900712}"/>
            </c:ext>
          </c:extLst>
        </c:ser>
        <c:ser>
          <c:idx val="4"/>
          <c:order val="4"/>
          <c:tx>
            <c:strRef>
              <c:f>Credit_2012Q4!$J$12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{63833383-87B1-4D7C-A50D-3744C7E0EC5E}</c15:txfldGUID>
                      <c15:f>Credit_2012Q4!$J$12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B7-4BD6-ACA5-1C75FA900712}"/>
                </c:ext>
              </c:extLst>
            </c:dLbl>
            <c:dLbl>
              <c:idx val="1"/>
              <c:tx>
                <c:strRef>
                  <c:f>Credit_2012Q4!$M$12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{F33B1A41-3CEB-415A-ABCB-BD4C44C941F1}</c15:txfldGUID>
                      <c15:f>Credit_2012Q4!$M$12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B7-4BD6-ACA5-1C75FA900712}"/>
                </c:ext>
              </c:extLst>
            </c:dLbl>
            <c:dLbl>
              <c:idx val="2"/>
              <c:tx>
                <c:strRef>
                  <c:f>Credit_2012Q4!$P$12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{8A5F1A0A-4D30-48E8-942A-8296BBE43C26}</c15:txfldGUID>
                      <c15:f>Credit_2012Q4!$P$12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B7-4BD6-ACA5-1C75FA900712}"/>
                </c:ext>
              </c:extLst>
            </c:dLbl>
            <c:dLbl>
              <c:idx val="3"/>
              <c:tx>
                <c:strRef>
                  <c:f>Credit_2012Q4!$S$12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{AD4AC21D-3EA4-487E-B389-225D3ECD0AB3}</c15:txfldGUID>
                      <c15:f>Credit_2012Q4!$S$12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B7-4BD6-ACA5-1C75FA900712}"/>
                </c:ext>
              </c:extLst>
            </c:dLbl>
            <c:dLbl>
              <c:idx val="4"/>
              <c:tx>
                <c:strRef>
                  <c:f>Credit_2012Q4!$V$12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{B4900E2C-8A0D-4FEF-94FD-EE13F4C80FB1}</c15:txfldGUID>
                      <c15:f>Credit_2012Q4!$V$12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(Credit_2012Q4!$Z$12,Credit_2012Q4!$L$12,Credit_2012Q4!$O$12,Credit_2012Q4!$R$12,Credit_2012Q4!$U$12)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B7-4BD6-ACA5-1C75FA900712}"/>
            </c:ext>
          </c:extLst>
        </c:ser>
        <c:ser>
          <c:idx val="5"/>
          <c:order val="5"/>
          <c:tx>
            <c:strRef>
              <c:f>Credit_2012Q4!$J$13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{CA6E2060-7B16-4495-8A33-EE5BEEDD4A5D}</c15:txfldGUID>
                      <c15:f>Credit_2012Q4!$J$13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B7-4BD6-ACA5-1C75FA900712}"/>
                </c:ext>
              </c:extLst>
            </c:dLbl>
            <c:dLbl>
              <c:idx val="1"/>
              <c:tx>
                <c:strRef>
                  <c:f>Credit_2012Q4!$M$13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{D2E965C7-C89C-4895-8D9F-4A4689FA4D5F}</c15:txfldGUID>
                      <c15:f>Credit_2012Q4!$M$13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B7-4BD6-ACA5-1C75FA900712}"/>
                </c:ext>
              </c:extLst>
            </c:dLbl>
            <c:dLbl>
              <c:idx val="2"/>
              <c:tx>
                <c:strRef>
                  <c:f>Credit_2012Q4!$P$13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{94C600CA-0875-4630-B8D7-0C5CE1728253}</c15:txfldGUID>
                      <c15:f>Credit_2012Q4!$P$13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B7-4BD6-ACA5-1C75FA900712}"/>
                </c:ext>
              </c:extLst>
            </c:dLbl>
            <c:dLbl>
              <c:idx val="3"/>
              <c:tx>
                <c:strRef>
                  <c:f>Credit_2012Q4!$S$13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{297A5168-F231-478E-AEC1-9D7863236564}</c15:txfldGUID>
                      <c15:f>Credit_2012Q4!$S$13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B7-4BD6-ACA5-1C75FA900712}"/>
                </c:ext>
              </c:extLst>
            </c:dLbl>
            <c:dLbl>
              <c:idx val="4"/>
              <c:tx>
                <c:strRef>
                  <c:f>Credit_2012Q4!$V$13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{56C191BB-D5A7-4CAE-B808-069EB6C07B03}</c15:txfldGUID>
                      <c15:f>Credit_2012Q4!$V$13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(Credit_2012Q4!$Z$13,Credit_2012Q4!$L$13,Credit_2012Q4!$O$13,Credit_2012Q4!$R$13,Credit_2012Q4!$U$13)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B7-4BD6-ACA5-1C75FA90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7643136"/>
        <c:axId val="267153408"/>
      </c:barChart>
      <c:catAx>
        <c:axId val="26764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7153408"/>
        <c:crosses val="max"/>
        <c:auto val="1"/>
        <c:lblAlgn val="ctr"/>
        <c:lblOffset val="100"/>
        <c:noMultiLvlLbl val="0"/>
      </c:catAx>
      <c:valAx>
        <c:axId val="2671534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7643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68F-4FD2-90AF-353F67ACD74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68F-4FD2-90AF-353F67ACD74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68F-4FD2-90AF-353F67ACD74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68F-4FD2-90AF-353F67ACD74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68F-4FD2-90AF-353F67ACD74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68F-4FD2-90AF-353F67ACD74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68F-4FD2-90AF-353F67ACD74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68F-4FD2-90AF-353F67ACD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Credit_2012Q3!$M$8:$M$13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0.21428571428571427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8F-4FD2-90AF-353F67AC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{65F393A9-6BE2-479E-B6DA-ABF9535B354E}</c15:txfldGUID>
                      <c15:f>Credit_2012Q3!$J$8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CD5-4A88-9512-E8C48B982D59}"/>
                </c:ext>
              </c:extLst>
            </c:dLbl>
            <c:dLbl>
              <c:idx val="1"/>
              <c:tx>
                <c:strRef>
                  <c:f>Credit_2012Q3!$M$8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{90E0A198-A267-4819-898E-07FD619C19A3}</c15:txfldGUID>
                      <c15:f>Credit_2012Q3!$M$8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CD5-4A88-9512-E8C48B982D59}"/>
                </c:ext>
              </c:extLst>
            </c:dLbl>
            <c:dLbl>
              <c:idx val="2"/>
              <c:tx>
                <c:strRef>
                  <c:f>Credit_2012Q3!$P$8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{FF30644A-16CE-4E72-A479-249B6F08CE90}</c15:txfldGUID>
                      <c15:f>Credit_2012Q3!$P$8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CD5-4A88-9512-E8C48B982D59}"/>
                </c:ext>
              </c:extLst>
            </c:dLbl>
            <c:dLbl>
              <c:idx val="3"/>
              <c:tx>
                <c:strRef>
                  <c:f>Credit_2012Q3!$S$8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{DF29BAFE-FF2F-4E2D-8D69-082CE5755E52}</c15:txfldGUID>
                      <c15:f>Credit_2012Q3!$S$8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CD5-4A88-9512-E8C48B982D59}"/>
                </c:ext>
              </c:extLst>
            </c:dLbl>
            <c:dLbl>
              <c:idx val="4"/>
              <c:tx>
                <c:strRef>
                  <c:f>Credit_2012Q3!$V$8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{7664C8B6-1C90-46D3-AA90-91672FF0ADF9}</c15:txfldGUID>
                      <c15:f>Credit_2012Q3!$V$8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(Credit_2012Q3!$Z$8,Credit_2012Q3!$L$8,Credit_2012Q3!$O$8,Credit_2012Q3!$R$8,Credit_2012Q3!$U$8)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5-4A88-9512-E8C48B982D59}"/>
            </c:ext>
          </c:extLst>
        </c:ser>
        <c:ser>
          <c:idx val="1"/>
          <c:order val="1"/>
          <c:tx>
            <c:strRef>
              <c:f>Credit_2012Q3!$J$9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{9305FF3A-1AF8-4C79-BF40-8436BF18D911}</c15:txfldGUID>
                      <c15:f>Credit_2012Q3!$J$9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CD5-4A88-9512-E8C48B982D59}"/>
                </c:ext>
              </c:extLst>
            </c:dLbl>
            <c:dLbl>
              <c:idx val="1"/>
              <c:tx>
                <c:strRef>
                  <c:f>Credit_2012Q3!$M$9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{04BF6ED1-4746-437E-8CFF-31BE8007CBAB}</c15:txfldGUID>
                      <c15:f>Credit_2012Q3!$M$9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CD5-4A88-9512-E8C48B982D59}"/>
                </c:ext>
              </c:extLst>
            </c:dLbl>
            <c:dLbl>
              <c:idx val="2"/>
              <c:tx>
                <c:strRef>
                  <c:f>Credit_2012Q3!$P$9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{D792823C-5953-4513-A03D-6668C6967374}</c15:txfldGUID>
                      <c15:f>Credit_2012Q3!$P$9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CD5-4A88-9512-E8C48B982D59}"/>
                </c:ext>
              </c:extLst>
            </c:dLbl>
            <c:dLbl>
              <c:idx val="3"/>
              <c:tx>
                <c:strRef>
                  <c:f>Credit_2012Q3!$S$9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{8EA9D5F4-399E-49AA-8662-EC2AACA440E6}</c15:txfldGUID>
                      <c15:f>Credit_2012Q3!$S$9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CD5-4A88-9512-E8C48B982D59}"/>
                </c:ext>
              </c:extLst>
            </c:dLbl>
            <c:dLbl>
              <c:idx val="4"/>
              <c:tx>
                <c:strRef>
                  <c:f>Credit_2012Q3!$V$9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{56C71223-B74D-4D12-B9B2-2E317A4FD013}</c15:txfldGUID>
                      <c15:f>Credit_2012Q3!$V$9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(Credit_2012Q3!$Z$9,Credit_2012Q3!$L$9,Credit_2012Q3!$O$9,Credit_2012Q3!$R$9,Credit_2012Q3!$U$9)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D5-4A88-9512-E8C48B982D59}"/>
            </c:ext>
          </c:extLst>
        </c:ser>
        <c:ser>
          <c:idx val="2"/>
          <c:order val="2"/>
          <c:tx>
            <c:strRef>
              <c:f>Credit_2012Q3!$J$10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{11079855-6C46-4AE2-9A84-F3708071035A}</c15:txfldGUID>
                      <c15:f>Credit_2012Q3!$J$10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CD5-4A88-9512-E8C48B982D59}"/>
                </c:ext>
              </c:extLst>
            </c:dLbl>
            <c:dLbl>
              <c:idx val="1"/>
              <c:tx>
                <c:strRef>
                  <c:f>Credit_2012Q3!$M$10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{9BD20C39-1D56-41BD-8659-F4F4A9A1C4EC}</c15:txfldGUID>
                      <c15:f>Credit_2012Q3!$M$10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CD5-4A88-9512-E8C48B982D59}"/>
                </c:ext>
              </c:extLst>
            </c:dLbl>
            <c:dLbl>
              <c:idx val="2"/>
              <c:tx>
                <c:strRef>
                  <c:f>Credit_2012Q3!$P$10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{F22DD0B6-46F0-4C5B-B333-F324EAD84E5B}</c15:txfldGUID>
                      <c15:f>Credit_2012Q3!$P$10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CD5-4A88-9512-E8C48B982D59}"/>
                </c:ext>
              </c:extLst>
            </c:dLbl>
            <c:dLbl>
              <c:idx val="3"/>
              <c:tx>
                <c:strRef>
                  <c:f>Credit_2012Q3!$S$10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{69A26A1D-CB8A-4975-9CBD-C1EF4BBA75E5}</c15:txfldGUID>
                      <c15:f>Credit_2012Q3!$S$10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CD5-4A88-9512-E8C48B982D59}"/>
                </c:ext>
              </c:extLst>
            </c:dLbl>
            <c:dLbl>
              <c:idx val="4"/>
              <c:tx>
                <c:strRef>
                  <c:f>Credit_2012Q3!$V$10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{CF11BC96-802E-4D26-B4C1-62C3A41C0E96}</c15:txfldGUID>
                      <c15:f>Credit_2012Q3!$V$10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(Credit_2012Q3!$Z$10,Credit_2012Q3!$L$10,Credit_2012Q3!$O$10,Credit_2012Q3!$R$10,Credit_2012Q3!$U$10)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D5-4A88-9512-E8C48B982D59}"/>
            </c:ext>
          </c:extLst>
        </c:ser>
        <c:ser>
          <c:idx val="3"/>
          <c:order val="3"/>
          <c:tx>
            <c:strRef>
              <c:f>Credit_2012Q3!$J$11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{AEAFEF40-7435-4C12-99FF-8919007E87B1}</c15:txfldGUID>
                      <c15:f>Credit_2012Q3!$J$11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CD5-4A88-9512-E8C48B982D59}"/>
                </c:ext>
              </c:extLst>
            </c:dLbl>
            <c:dLbl>
              <c:idx val="1"/>
              <c:tx>
                <c:strRef>
                  <c:f>Credit_2012Q3!$M$11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{2AE09410-8417-4C81-9911-9065037E6F1D}</c15:txfldGUID>
                      <c15:f>Credit_2012Q3!$M$11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CD5-4A88-9512-E8C48B982D59}"/>
                </c:ext>
              </c:extLst>
            </c:dLbl>
            <c:dLbl>
              <c:idx val="2"/>
              <c:tx>
                <c:strRef>
                  <c:f>Credit_2012Q3!$P$11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{D2DFA3A7-0E3F-4A7C-9D38-DFA89E159EEC}</c15:txfldGUID>
                      <c15:f>Credit_2012Q3!$P$11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CD5-4A88-9512-E8C48B982D59}"/>
                </c:ext>
              </c:extLst>
            </c:dLbl>
            <c:dLbl>
              <c:idx val="3"/>
              <c:tx>
                <c:strRef>
                  <c:f>Credit_2012Q3!$S$11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{FFF3A374-407B-4762-933B-236B19EDCA2C}</c15:txfldGUID>
                      <c15:f>Credit_2012Q3!$S$11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CD5-4A88-9512-E8C48B982D59}"/>
                </c:ext>
              </c:extLst>
            </c:dLbl>
            <c:dLbl>
              <c:idx val="4"/>
              <c:tx>
                <c:strRef>
                  <c:f>Credit_2012Q3!$V$11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{B85036C6-FC23-41F4-8F92-D5416EFCCB16}</c15:txfldGUID>
                      <c15:f>Credit_2012Q3!$V$11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(Credit_2012Q3!$Z$11,Credit_2012Q3!$L$11,Credit_2012Q3!$O$11,Credit_2012Q3!$R$11,Credit_2012Q3!$U$11)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CD5-4A88-9512-E8C48B982D59}"/>
            </c:ext>
          </c:extLst>
        </c:ser>
        <c:ser>
          <c:idx val="4"/>
          <c:order val="4"/>
          <c:tx>
            <c:strRef>
              <c:f>Credit_2012Q3!$J$12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{69D8D4BC-FE54-4033-91B2-5DC6891B79E4}</c15:txfldGUID>
                      <c15:f>Credit_2012Q3!$J$12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CD5-4A88-9512-E8C48B982D59}"/>
                </c:ext>
              </c:extLst>
            </c:dLbl>
            <c:dLbl>
              <c:idx val="1"/>
              <c:tx>
                <c:strRef>
                  <c:f>Credit_2012Q3!$M$12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{55BB3A23-27A4-4BE1-8C67-F290B1C72959}</c15:txfldGUID>
                      <c15:f>Credit_2012Q3!$M$12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CD5-4A88-9512-E8C48B982D59}"/>
                </c:ext>
              </c:extLst>
            </c:dLbl>
            <c:dLbl>
              <c:idx val="2"/>
              <c:tx>
                <c:strRef>
                  <c:f>Credit_2012Q3!$P$12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{018C8B60-09F5-4E18-AB3B-6F1755E59966}</c15:txfldGUID>
                      <c15:f>Credit_2012Q3!$P$12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CD5-4A88-9512-E8C48B982D59}"/>
                </c:ext>
              </c:extLst>
            </c:dLbl>
            <c:dLbl>
              <c:idx val="3"/>
              <c:tx>
                <c:strRef>
                  <c:f>Credit_2012Q3!$S$12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{9414A959-934E-4763-95A5-53428786B983}</c15:txfldGUID>
                      <c15:f>Credit_2012Q3!$S$12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CD5-4A88-9512-E8C48B982D59}"/>
                </c:ext>
              </c:extLst>
            </c:dLbl>
            <c:dLbl>
              <c:idx val="4"/>
              <c:tx>
                <c:strRef>
                  <c:f>Credit_2012Q3!$V$12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{4F7CDE88-C88B-42CC-A6E9-711723EB95A0}</c15:txfldGUID>
                      <c15:f>Credit_2012Q3!$V$12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(Credit_2012Q3!$Z$12,Credit_2012Q3!$L$12,Credit_2012Q3!$O$12,Credit_2012Q3!$R$12,Credit_2012Q3!$U$12)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D5-4A88-9512-E8C48B982D59}"/>
            </c:ext>
          </c:extLst>
        </c:ser>
        <c:ser>
          <c:idx val="5"/>
          <c:order val="5"/>
          <c:tx>
            <c:strRef>
              <c:f>Credit_2012Q3!$J$13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{52D95880-DCCF-4FFA-A58C-331DD6197C98}</c15:txfldGUID>
                      <c15:f>Credit_2012Q3!$J$13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CD5-4A88-9512-E8C48B982D59}"/>
                </c:ext>
              </c:extLst>
            </c:dLbl>
            <c:dLbl>
              <c:idx val="1"/>
              <c:tx>
                <c:strRef>
                  <c:f>Credit_2012Q3!$M$13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{93087BEE-AA71-4916-887F-D310093B1DF6}</c15:txfldGUID>
                      <c15:f>Credit_2012Q3!$M$13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CD5-4A88-9512-E8C48B982D59}"/>
                </c:ext>
              </c:extLst>
            </c:dLbl>
            <c:dLbl>
              <c:idx val="2"/>
              <c:tx>
                <c:strRef>
                  <c:f>Credit_2012Q3!$P$13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{87516775-CA08-45C8-8B9D-A5F951F932BD}</c15:txfldGUID>
                      <c15:f>Credit_2012Q3!$P$13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CD5-4A88-9512-E8C48B982D59}"/>
                </c:ext>
              </c:extLst>
            </c:dLbl>
            <c:dLbl>
              <c:idx val="3"/>
              <c:tx>
                <c:strRef>
                  <c:f>Credit_2012Q3!$S$13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{7094A702-18D7-4182-8085-E25BCA4F0E32}</c15:txfldGUID>
                      <c15:f>Credit_2012Q3!$S$13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CD5-4A88-9512-E8C48B982D59}"/>
                </c:ext>
              </c:extLst>
            </c:dLbl>
            <c:dLbl>
              <c:idx val="4"/>
              <c:tx>
                <c:strRef>
                  <c:f>Credit_2012Q3!$V$13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{6857CF47-9B34-44D3-ADAD-1972CA69F700}</c15:txfldGUID>
                      <c15:f>Credit_2012Q3!$V$13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(Credit_2012Q3!$Z$13,Credit_2012Q3!$L$13,Credit_2012Q3!$O$13,Credit_2012Q3!$R$13,Credit_2012Q3!$U$13)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CD5-4A88-9512-E8C48B982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288000"/>
        <c:axId val="268289536"/>
      </c:barChart>
      <c:catAx>
        <c:axId val="2682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289536"/>
        <c:crosses val="max"/>
        <c:auto val="1"/>
        <c:lblAlgn val="ctr"/>
        <c:lblOffset val="100"/>
        <c:noMultiLvlLbl val="0"/>
      </c:catAx>
      <c:valAx>
        <c:axId val="268289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288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A91-4226-BC43-EC67CBB206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A91-4226-BC43-EC67CBB206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A91-4226-BC43-EC67CBB206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A91-4226-BC43-EC67CBB206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A91-4226-BC43-EC67CBB206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A91-4226-BC43-EC67CBB206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A91-4226-BC43-EC67CBB206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A91-4226-BC43-EC67CBB20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Credit_2012Q2!$M$8:$M$13</c:f>
              <c:numCache>
                <c:formatCode>0%</c:formatCode>
                <c:ptCount val="6"/>
                <c:pt idx="0">
                  <c:v>5.2631578947368418E-2</c:v>
                </c:pt>
                <c:pt idx="1">
                  <c:v>0.15789473684210525</c:v>
                </c:pt>
                <c:pt idx="2">
                  <c:v>0.22807017543859648</c:v>
                </c:pt>
                <c:pt idx="3">
                  <c:v>0.2807017543859649</c:v>
                </c:pt>
                <c:pt idx="4">
                  <c:v>0.21052631578947367</c:v>
                </c:pt>
                <c:pt idx="5">
                  <c:v>7.0175438596491224E-2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91-4226-BC43-EC67CBB2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{4628256A-7696-445E-8683-A6294AAB8EA3}</c15:txfldGUID>
                      <c15:f>Credit_2012Q2!$J$8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E2A-489D-B7F2-2950AA9A178D}"/>
                </c:ext>
              </c:extLst>
            </c:dLbl>
            <c:dLbl>
              <c:idx val="1"/>
              <c:tx>
                <c:strRef>
                  <c:f>Credit_2012Q2!$M$8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{7A915165-AD4D-40DC-A988-F29BDDBEDD15}</c15:txfldGUID>
                      <c15:f>Credit_2012Q2!$M$8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E2A-489D-B7F2-2950AA9A178D}"/>
                </c:ext>
              </c:extLst>
            </c:dLbl>
            <c:dLbl>
              <c:idx val="2"/>
              <c:tx>
                <c:strRef>
                  <c:f>Credit_2012Q2!$P$8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{0F0E709E-DC87-4199-8F30-3167C3C4A076}</c15:txfldGUID>
                      <c15:f>Credit_2012Q2!$P$8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E2A-489D-B7F2-2950AA9A178D}"/>
                </c:ext>
              </c:extLst>
            </c:dLbl>
            <c:dLbl>
              <c:idx val="3"/>
              <c:tx>
                <c:strRef>
                  <c:f>Credit_2012Q2!$S$8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{9DF70302-A00D-40C0-80E2-8B1BFEADCB35}</c15:txfldGUID>
                      <c15:f>Credit_2012Q2!$S$8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E2A-489D-B7F2-2950AA9A178D}"/>
                </c:ext>
              </c:extLst>
            </c:dLbl>
            <c:dLbl>
              <c:idx val="4"/>
              <c:tx>
                <c:strRef>
                  <c:f>Credit_2012Q2!$V$8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{A81F9FFF-9A34-46FA-A18F-23EC1DB9B9E7}</c15:txfldGUID>
                      <c15:f>Credit_2012Q2!$V$8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(Credit_2012Q2!$Z$8,Credit_2012Q2!$L$8,Credit_2012Q2!$O$8,Credit_2012Q2!$R$8,Credit_2012Q2!$U$8)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2A-489D-B7F2-2950AA9A178D}"/>
            </c:ext>
          </c:extLst>
        </c:ser>
        <c:ser>
          <c:idx val="1"/>
          <c:order val="1"/>
          <c:tx>
            <c:strRef>
              <c:f>Credit_2012Q2!$J$9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{08C62AA1-4D4C-48A6-8981-7FCECDE8D70E}</c15:txfldGUID>
                      <c15:f>Credit_2012Q2!$J$9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E2A-489D-B7F2-2950AA9A178D}"/>
                </c:ext>
              </c:extLst>
            </c:dLbl>
            <c:dLbl>
              <c:idx val="1"/>
              <c:tx>
                <c:strRef>
                  <c:f>Credit_2012Q2!$M$9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{A08AD38D-5F49-432C-B621-A6C8AF60AD47}</c15:txfldGUID>
                      <c15:f>Credit_2012Q2!$M$9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E2A-489D-B7F2-2950AA9A178D}"/>
                </c:ext>
              </c:extLst>
            </c:dLbl>
            <c:dLbl>
              <c:idx val="2"/>
              <c:tx>
                <c:strRef>
                  <c:f>Credit_2012Q2!$P$9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{CD9BC8A0-8893-40A2-88A5-49B02CB9E650}</c15:txfldGUID>
                      <c15:f>Credit_2012Q2!$P$9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E2A-489D-B7F2-2950AA9A178D}"/>
                </c:ext>
              </c:extLst>
            </c:dLbl>
            <c:dLbl>
              <c:idx val="3"/>
              <c:tx>
                <c:strRef>
                  <c:f>Credit_2012Q2!$S$9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{4C7EE007-7CA2-43A5-8856-C478947105E1}</c15:txfldGUID>
                      <c15:f>Credit_2012Q2!$S$9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E2A-489D-B7F2-2950AA9A178D}"/>
                </c:ext>
              </c:extLst>
            </c:dLbl>
            <c:dLbl>
              <c:idx val="4"/>
              <c:tx>
                <c:strRef>
                  <c:f>Credit_2012Q2!$V$9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{BC1EA537-996C-4AC7-AB38-D39C861E2882}</c15:txfldGUID>
                      <c15:f>Credit_2012Q2!$V$9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(Credit_2012Q2!$Z$9,Credit_2012Q2!$L$9,Credit_2012Q2!$O$9,Credit_2012Q2!$R$9,Credit_2012Q2!$U$9)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2A-489D-B7F2-2950AA9A178D}"/>
            </c:ext>
          </c:extLst>
        </c:ser>
        <c:ser>
          <c:idx val="2"/>
          <c:order val="2"/>
          <c:tx>
            <c:strRef>
              <c:f>Credit_2012Q2!$J$10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{58A0BE09-63EA-4C12-890E-1B4DB46460DB}</c15:txfldGUID>
                      <c15:f>Credit_2012Q2!$J$10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E2A-489D-B7F2-2950AA9A178D}"/>
                </c:ext>
              </c:extLst>
            </c:dLbl>
            <c:dLbl>
              <c:idx val="1"/>
              <c:tx>
                <c:strRef>
                  <c:f>Credit_2012Q2!$M$10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{37ECD102-A56C-4660-803F-977291D31421}</c15:txfldGUID>
                      <c15:f>Credit_2012Q2!$M$10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E2A-489D-B7F2-2950AA9A178D}"/>
                </c:ext>
              </c:extLst>
            </c:dLbl>
            <c:dLbl>
              <c:idx val="2"/>
              <c:tx>
                <c:strRef>
                  <c:f>Credit_2012Q2!$P$10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{473127E9-BDFC-4BCD-9054-7008AB05E0E1}</c15:txfldGUID>
                      <c15:f>Credit_2012Q2!$P$10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E2A-489D-B7F2-2950AA9A178D}"/>
                </c:ext>
              </c:extLst>
            </c:dLbl>
            <c:dLbl>
              <c:idx val="3"/>
              <c:tx>
                <c:strRef>
                  <c:f>Credit_2012Q2!$S$10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{7804A3A3-4172-406D-92A7-54AD25305813}</c15:txfldGUID>
                      <c15:f>Credit_2012Q2!$S$10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E2A-489D-B7F2-2950AA9A178D}"/>
                </c:ext>
              </c:extLst>
            </c:dLbl>
            <c:dLbl>
              <c:idx val="4"/>
              <c:tx>
                <c:strRef>
                  <c:f>Credit_2012Q2!$V$10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{795398D6-6C92-4736-BB57-0CE805C47E1C}</c15:txfldGUID>
                      <c15:f>Credit_2012Q2!$V$10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(Credit_2012Q2!$Z$10,Credit_2012Q2!$L$10,Credit_2012Q2!$O$10,Credit_2012Q2!$R$10,Credit_2012Q2!$U$10)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2A-489D-B7F2-2950AA9A178D}"/>
            </c:ext>
          </c:extLst>
        </c:ser>
        <c:ser>
          <c:idx val="3"/>
          <c:order val="3"/>
          <c:tx>
            <c:strRef>
              <c:f>Credit_2012Q2!$J$11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{84D163DF-702A-4530-B2F9-5426CC4FC9B1}</c15:txfldGUID>
                      <c15:f>Credit_2012Q2!$J$11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E2A-489D-B7F2-2950AA9A178D}"/>
                </c:ext>
              </c:extLst>
            </c:dLbl>
            <c:dLbl>
              <c:idx val="1"/>
              <c:tx>
                <c:strRef>
                  <c:f>Credit_2012Q2!$M$11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{5B175DB1-03AE-4B75-B7AD-6B306DB83FFD}</c15:txfldGUID>
                      <c15:f>Credit_2012Q2!$M$11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E2A-489D-B7F2-2950AA9A178D}"/>
                </c:ext>
              </c:extLst>
            </c:dLbl>
            <c:dLbl>
              <c:idx val="2"/>
              <c:tx>
                <c:strRef>
                  <c:f>Credit_2012Q2!$P$11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{9D386A96-0DBA-4476-BFBD-B1DC53A8FF0F}</c15:txfldGUID>
                      <c15:f>Credit_2012Q2!$P$11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E2A-489D-B7F2-2950AA9A178D}"/>
                </c:ext>
              </c:extLst>
            </c:dLbl>
            <c:dLbl>
              <c:idx val="3"/>
              <c:tx>
                <c:strRef>
                  <c:f>Credit_2012Q2!$S$11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{A7C059B6-F5EE-4590-8F83-A5639042A3A2}</c15:txfldGUID>
                      <c15:f>Credit_2012Q2!$S$11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E2A-489D-B7F2-2950AA9A178D}"/>
                </c:ext>
              </c:extLst>
            </c:dLbl>
            <c:dLbl>
              <c:idx val="4"/>
              <c:tx>
                <c:strRef>
                  <c:f>Credit_2012Q2!$V$11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{D61C6757-6501-4507-942F-D7C9381F7BC9}</c15:txfldGUID>
                      <c15:f>Credit_2012Q2!$V$11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(Credit_2012Q2!$Z$11,Credit_2012Q2!$L$11,Credit_2012Q2!$O$11,Credit_2012Q2!$R$11,Credit_2012Q2!$U$11)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E2A-489D-B7F2-2950AA9A178D}"/>
            </c:ext>
          </c:extLst>
        </c:ser>
        <c:ser>
          <c:idx val="4"/>
          <c:order val="4"/>
          <c:tx>
            <c:strRef>
              <c:f>Credit_2012Q2!$J$12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{D36C30A1-D139-4AC0-9926-6503C1B6233E}</c15:txfldGUID>
                      <c15:f>Credit_2012Q2!$J$12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E2A-489D-B7F2-2950AA9A178D}"/>
                </c:ext>
              </c:extLst>
            </c:dLbl>
            <c:dLbl>
              <c:idx val="1"/>
              <c:tx>
                <c:strRef>
                  <c:f>Credit_2012Q2!$M$12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{7D17B6A2-A78B-482D-85E6-E3C59544CAAF}</c15:txfldGUID>
                      <c15:f>Credit_2012Q2!$M$12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E2A-489D-B7F2-2950AA9A178D}"/>
                </c:ext>
              </c:extLst>
            </c:dLbl>
            <c:dLbl>
              <c:idx val="2"/>
              <c:tx>
                <c:strRef>
                  <c:f>Credit_2012Q2!$P$12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{7F13CD89-06B2-4433-8A40-2DA80B1A56BC}</c15:txfldGUID>
                      <c15:f>Credit_2012Q2!$P$12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E2A-489D-B7F2-2950AA9A178D}"/>
                </c:ext>
              </c:extLst>
            </c:dLbl>
            <c:dLbl>
              <c:idx val="3"/>
              <c:tx>
                <c:strRef>
                  <c:f>Credit_2012Q2!$S$12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{510F0D2C-7E92-4506-AE3C-4BC2EF7B9503}</c15:txfldGUID>
                      <c15:f>Credit_2012Q2!$S$12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E2A-489D-B7F2-2950AA9A178D}"/>
                </c:ext>
              </c:extLst>
            </c:dLbl>
            <c:dLbl>
              <c:idx val="4"/>
              <c:tx>
                <c:strRef>
                  <c:f>Credit_2012Q2!$V$12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{0D0566C2-8576-4298-98B7-6E5B3397D9EB}</c15:txfldGUID>
                      <c15:f>Credit_2012Q2!$V$12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(Credit_2012Q2!$Z$12,Credit_2012Q2!$L$12,Credit_2012Q2!$O$12,Credit_2012Q2!$R$12,Credit_2012Q2!$U$12)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E2A-489D-B7F2-2950AA9A178D}"/>
            </c:ext>
          </c:extLst>
        </c:ser>
        <c:ser>
          <c:idx val="5"/>
          <c:order val="5"/>
          <c:tx>
            <c:strRef>
              <c:f>Credit_2012Q2!$J$13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{E4F9E3A7-A93D-47A0-A3F4-F8604EB468D5}</c15:txfldGUID>
                      <c15:f>Credit_2012Q2!$J$13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E2A-489D-B7F2-2950AA9A178D}"/>
                </c:ext>
              </c:extLst>
            </c:dLbl>
            <c:dLbl>
              <c:idx val="1"/>
              <c:tx>
                <c:strRef>
                  <c:f>Credit_2012Q2!$M$13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{9128ABB9-FADD-4D07-ADAC-AEBFE86BA201}</c15:txfldGUID>
                      <c15:f>Credit_2012Q2!$M$13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E2A-489D-B7F2-2950AA9A178D}"/>
                </c:ext>
              </c:extLst>
            </c:dLbl>
            <c:dLbl>
              <c:idx val="2"/>
              <c:tx>
                <c:strRef>
                  <c:f>Credit_2012Q2!$P$13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{2FB4EB54-B3A0-48D0-A844-F917E48C8CE5}</c15:txfldGUID>
                      <c15:f>Credit_2012Q2!$P$13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E2A-489D-B7F2-2950AA9A178D}"/>
                </c:ext>
              </c:extLst>
            </c:dLbl>
            <c:dLbl>
              <c:idx val="3"/>
              <c:tx>
                <c:strRef>
                  <c:f>Credit_2012Q2!$S$13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{07254A66-42BE-4AFD-8EE5-EAEC98C0C6EB}</c15:txfldGUID>
                      <c15:f>Credit_2012Q2!$S$13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E2A-489D-B7F2-2950AA9A178D}"/>
                </c:ext>
              </c:extLst>
            </c:dLbl>
            <c:dLbl>
              <c:idx val="4"/>
              <c:tx>
                <c:strRef>
                  <c:f>Credit_2012Q2!$V$13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{B912095E-AE09-4A59-82DB-FF1DA973CD91}</c15:txfldGUID>
                      <c15:f>Credit_2012Q2!$V$13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(Credit_2012Q2!$Z$13,Credit_2012Q2!$L$13,Credit_2012Q2!$O$13,Credit_2012Q2!$R$13,Credit_2012Q2!$U$13)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E2A-489D-B7F2-2950AA9A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420608"/>
        <c:axId val="268422144"/>
      </c:barChart>
      <c:catAx>
        <c:axId val="26842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422144"/>
        <c:crosses val="max"/>
        <c:auto val="1"/>
        <c:lblAlgn val="ctr"/>
        <c:lblOffset val="100"/>
        <c:noMultiLvlLbl val="0"/>
      </c:catAx>
      <c:valAx>
        <c:axId val="2684221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420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042-473C-A110-6CBD07DA843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42-473C-A110-6CBD07DA843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042-473C-A110-6CBD07DA843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042-473C-A110-6CBD07DA843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042-473C-A110-6CBD07DA843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042-473C-A110-6CBD07DA843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42-473C-A110-6CBD07DA843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042-473C-A110-6CBD07DA8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Credit_2012Q1!$M$8:$M$13</c:f>
              <c:numCache>
                <c:formatCode>0%</c:formatCode>
                <c:ptCount val="6"/>
                <c:pt idx="0">
                  <c:v>6.8965517241379309E-2</c:v>
                </c:pt>
                <c:pt idx="1">
                  <c:v>0.15517241379310345</c:v>
                </c:pt>
                <c:pt idx="2">
                  <c:v>0.22413793103448276</c:v>
                </c:pt>
                <c:pt idx="3">
                  <c:v>0.27586206896551724</c:v>
                </c:pt>
                <c:pt idx="4">
                  <c:v>0.18965517241379309</c:v>
                </c:pt>
                <c:pt idx="5">
                  <c:v>8.6206896551724144E-2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42-473C-A110-6CBD07DA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{8E259BA0-EB9B-4D6D-92DD-CED9F52D7486}</c15:txfldGUID>
                      <c15:f>Credit_2012Q1!$J$8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7D1-411B-A5AE-6DAA369708C7}"/>
                </c:ext>
              </c:extLst>
            </c:dLbl>
            <c:dLbl>
              <c:idx val="1"/>
              <c:tx>
                <c:strRef>
                  <c:f>Credit_2012Q1!$M$8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{BF855017-27B2-4896-AFE0-4472B4A2EF40}</c15:txfldGUID>
                      <c15:f>Credit_2012Q1!$M$8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7D1-411B-A5AE-6DAA369708C7}"/>
                </c:ext>
              </c:extLst>
            </c:dLbl>
            <c:dLbl>
              <c:idx val="2"/>
              <c:tx>
                <c:strRef>
                  <c:f>Credit_2012Q1!$P$8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{DFE2B6ED-3A44-46BC-A011-C34ABB0793AF}</c15:txfldGUID>
                      <c15:f>Credit_2012Q1!$P$8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7D1-411B-A5AE-6DAA369708C7}"/>
                </c:ext>
              </c:extLst>
            </c:dLbl>
            <c:dLbl>
              <c:idx val="3"/>
              <c:tx>
                <c:strRef>
                  <c:f>Credit_2012Q1!$S$8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{8608687F-8C5C-4B39-B1CD-7202DE5CBB25}</c15:txfldGUID>
                      <c15:f>Credit_2012Q1!$S$8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7D1-411B-A5AE-6DAA369708C7}"/>
                </c:ext>
              </c:extLst>
            </c:dLbl>
            <c:dLbl>
              <c:idx val="4"/>
              <c:tx>
                <c:strRef>
                  <c:f>Credit_2012Q1!$V$8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{9BC7D47C-0FAB-4A48-89B9-45440972179D}</c15:txfldGUID>
                      <c15:f>Credit_2012Q1!$V$8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(Credit_2012Q1!$Z$8,Credit_2012Q1!$L$8,Credit_2012Q1!$O$8,Credit_2012Q1!$R$8,Credit_2012Q1!$U$8)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D1-411B-A5AE-6DAA369708C7}"/>
            </c:ext>
          </c:extLst>
        </c:ser>
        <c:ser>
          <c:idx val="1"/>
          <c:order val="1"/>
          <c:tx>
            <c:strRef>
              <c:f>Credit_2012Q1!$J$9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{D3C37963-AE59-4888-9A87-D8B8A64E9649}</c15:txfldGUID>
                      <c15:f>Credit_2012Q1!$J$9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7D1-411B-A5AE-6DAA369708C7}"/>
                </c:ext>
              </c:extLst>
            </c:dLbl>
            <c:dLbl>
              <c:idx val="1"/>
              <c:tx>
                <c:strRef>
                  <c:f>Credit_2012Q1!$M$9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{D8522320-F21F-4795-B32E-C514CB787F52}</c15:txfldGUID>
                      <c15:f>Credit_2012Q1!$M$9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7D1-411B-A5AE-6DAA369708C7}"/>
                </c:ext>
              </c:extLst>
            </c:dLbl>
            <c:dLbl>
              <c:idx val="2"/>
              <c:tx>
                <c:strRef>
                  <c:f>Credit_2012Q1!$P$9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{45B98910-2740-42B3-AECF-CA6AA4B5585A}</c15:txfldGUID>
                      <c15:f>Credit_2012Q1!$P$9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7D1-411B-A5AE-6DAA369708C7}"/>
                </c:ext>
              </c:extLst>
            </c:dLbl>
            <c:dLbl>
              <c:idx val="3"/>
              <c:tx>
                <c:strRef>
                  <c:f>Credit_2012Q1!$S$9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{FC4416A9-BAE5-49BE-8D0E-184B82673A67}</c15:txfldGUID>
                      <c15:f>Credit_2012Q1!$S$9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7D1-411B-A5AE-6DAA369708C7}"/>
                </c:ext>
              </c:extLst>
            </c:dLbl>
            <c:dLbl>
              <c:idx val="4"/>
              <c:tx>
                <c:strRef>
                  <c:f>Credit_2012Q1!$V$9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{E1F1CE81-1753-45D0-ADB3-BE34054348E9}</c15:txfldGUID>
                      <c15:f>Credit_2012Q1!$V$9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(Credit_2012Q1!$Z$9,Credit_2012Q1!$L$9,Credit_2012Q1!$O$9,Credit_2012Q1!$R$9,Credit_2012Q1!$U$9)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D1-411B-A5AE-6DAA369708C7}"/>
            </c:ext>
          </c:extLst>
        </c:ser>
        <c:ser>
          <c:idx val="2"/>
          <c:order val="2"/>
          <c:tx>
            <c:strRef>
              <c:f>Credit_2012Q1!$J$10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{60C2E1A3-1492-4805-BD55-55DBEDA5D2D7}</c15:txfldGUID>
                      <c15:f>Credit_2012Q1!$J$10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7D1-411B-A5AE-6DAA369708C7}"/>
                </c:ext>
              </c:extLst>
            </c:dLbl>
            <c:dLbl>
              <c:idx val="1"/>
              <c:tx>
                <c:strRef>
                  <c:f>Credit_2012Q1!$M$10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{77299EF6-A388-46A6-BADE-9E115221FDE8}</c15:txfldGUID>
                      <c15:f>Credit_2012Q1!$M$10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7D1-411B-A5AE-6DAA369708C7}"/>
                </c:ext>
              </c:extLst>
            </c:dLbl>
            <c:dLbl>
              <c:idx val="2"/>
              <c:tx>
                <c:strRef>
                  <c:f>Credit_2012Q1!$P$10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{F8C65018-FEFF-4C3E-B3F3-F46D0E3EB0DC}</c15:txfldGUID>
                      <c15:f>Credit_2012Q1!$P$10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7D1-411B-A5AE-6DAA369708C7}"/>
                </c:ext>
              </c:extLst>
            </c:dLbl>
            <c:dLbl>
              <c:idx val="3"/>
              <c:tx>
                <c:strRef>
                  <c:f>Credit_2012Q1!$S$10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{1016FD9D-78A8-4AA3-A0F5-75731CD35932}</c15:txfldGUID>
                      <c15:f>Credit_2012Q1!$S$10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7D1-411B-A5AE-6DAA369708C7}"/>
                </c:ext>
              </c:extLst>
            </c:dLbl>
            <c:dLbl>
              <c:idx val="4"/>
              <c:tx>
                <c:strRef>
                  <c:f>Credit_2012Q1!$V$10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{CBDD2A34-D81F-458B-9020-A0DD49F939D1}</c15:txfldGUID>
                      <c15:f>Credit_2012Q1!$V$10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(Credit_2012Q1!$Z$10,Credit_2012Q1!$L$10,Credit_2012Q1!$O$10,Credit_2012Q1!$R$10,Credit_2012Q1!$U$10)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D1-411B-A5AE-6DAA369708C7}"/>
            </c:ext>
          </c:extLst>
        </c:ser>
        <c:ser>
          <c:idx val="3"/>
          <c:order val="3"/>
          <c:tx>
            <c:strRef>
              <c:f>Credit_2012Q1!$J$11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{F8F711D6-3C26-494E-9204-7BF2596DEE2B}</c15:txfldGUID>
                      <c15:f>Credit_2012Q1!$J$11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7D1-411B-A5AE-6DAA369708C7}"/>
                </c:ext>
              </c:extLst>
            </c:dLbl>
            <c:dLbl>
              <c:idx val="1"/>
              <c:tx>
                <c:strRef>
                  <c:f>Credit_2012Q1!$M$11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{647E546B-7248-4F0F-87F1-861021C34823}</c15:txfldGUID>
                      <c15:f>Credit_2012Q1!$M$11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7D1-411B-A5AE-6DAA369708C7}"/>
                </c:ext>
              </c:extLst>
            </c:dLbl>
            <c:dLbl>
              <c:idx val="2"/>
              <c:tx>
                <c:strRef>
                  <c:f>Credit_2012Q1!$P$11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{C414B0BB-569D-493B-AF2A-0501491E0A64}</c15:txfldGUID>
                      <c15:f>Credit_2012Q1!$P$11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7D1-411B-A5AE-6DAA369708C7}"/>
                </c:ext>
              </c:extLst>
            </c:dLbl>
            <c:dLbl>
              <c:idx val="3"/>
              <c:tx>
                <c:strRef>
                  <c:f>Credit_2012Q1!$S$11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{A924CDBE-0FCB-4D3E-B5C4-8514615899A5}</c15:txfldGUID>
                      <c15:f>Credit_2012Q1!$S$11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7D1-411B-A5AE-6DAA369708C7}"/>
                </c:ext>
              </c:extLst>
            </c:dLbl>
            <c:dLbl>
              <c:idx val="4"/>
              <c:tx>
                <c:strRef>
                  <c:f>Credit_2012Q1!$V$11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{78979174-A1BB-4CAE-9E7A-45EA4BB367F4}</c15:txfldGUID>
                      <c15:f>Credit_2012Q1!$V$11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(Credit_2012Q1!$Z$11,Credit_2012Q1!$L$11,Credit_2012Q1!$O$11,Credit_2012Q1!$R$11,Credit_2012Q1!$U$11)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7D1-411B-A5AE-6DAA369708C7}"/>
            </c:ext>
          </c:extLst>
        </c:ser>
        <c:ser>
          <c:idx val="4"/>
          <c:order val="4"/>
          <c:tx>
            <c:strRef>
              <c:f>Credit_2012Q1!$J$12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{674B1113-CCBB-4B7C-A3E4-F8F3BBB4FE17}</c15:txfldGUID>
                      <c15:f>Credit_2012Q1!$J$12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7D1-411B-A5AE-6DAA369708C7}"/>
                </c:ext>
              </c:extLst>
            </c:dLbl>
            <c:dLbl>
              <c:idx val="1"/>
              <c:tx>
                <c:strRef>
                  <c:f>Credit_2012Q1!$M$12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{EF811102-339C-4D7A-98E0-1B82CB63C0D6}</c15:txfldGUID>
                      <c15:f>Credit_2012Q1!$M$12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7D1-411B-A5AE-6DAA369708C7}"/>
                </c:ext>
              </c:extLst>
            </c:dLbl>
            <c:dLbl>
              <c:idx val="2"/>
              <c:tx>
                <c:strRef>
                  <c:f>Credit_2012Q1!$P$12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{A60E85EA-3EBF-49DE-A5A4-53B54C0C1DB4}</c15:txfldGUID>
                      <c15:f>Credit_2012Q1!$P$12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7D1-411B-A5AE-6DAA369708C7}"/>
                </c:ext>
              </c:extLst>
            </c:dLbl>
            <c:dLbl>
              <c:idx val="3"/>
              <c:tx>
                <c:strRef>
                  <c:f>Credit_2012Q1!$S$12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{7983B6EB-BCD1-45C4-91E7-FDC1EA6C99B4}</c15:txfldGUID>
                      <c15:f>Credit_2012Q1!$S$12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7D1-411B-A5AE-6DAA369708C7}"/>
                </c:ext>
              </c:extLst>
            </c:dLbl>
            <c:dLbl>
              <c:idx val="4"/>
              <c:tx>
                <c:strRef>
                  <c:f>Credit_2012Q1!$V$12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{F31B589A-8BCE-4EE1-9B00-BE940116B8E9}</c15:txfldGUID>
                      <c15:f>Credit_2012Q1!$V$12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(Credit_2012Q1!$Z$12,Credit_2012Q1!$L$12,Credit_2012Q1!$O$12,Credit_2012Q1!$R$12,Credit_2012Q1!$U$12)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D1-411B-A5AE-6DAA369708C7}"/>
            </c:ext>
          </c:extLst>
        </c:ser>
        <c:ser>
          <c:idx val="5"/>
          <c:order val="5"/>
          <c:tx>
            <c:strRef>
              <c:f>Credit_2012Q1!$J$13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{EB8B84A4-ED9A-4F17-87C9-DAAA73FBEBFA}</c15:txfldGUID>
                      <c15:f>Credit_2012Q1!$J$13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7D1-411B-A5AE-6DAA369708C7}"/>
                </c:ext>
              </c:extLst>
            </c:dLbl>
            <c:dLbl>
              <c:idx val="1"/>
              <c:tx>
                <c:strRef>
                  <c:f>Credit_2012Q1!$M$13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{3DE52CB7-615E-4382-B2D4-353AE7589540}</c15:txfldGUID>
                      <c15:f>Credit_2012Q1!$M$13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7D1-411B-A5AE-6DAA369708C7}"/>
                </c:ext>
              </c:extLst>
            </c:dLbl>
            <c:dLbl>
              <c:idx val="2"/>
              <c:tx>
                <c:strRef>
                  <c:f>Credit_2012Q1!$P$13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{BC377E4A-EEA8-458D-A1E4-E61712D1A469}</c15:txfldGUID>
                      <c15:f>Credit_2012Q1!$P$13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7D1-411B-A5AE-6DAA369708C7}"/>
                </c:ext>
              </c:extLst>
            </c:dLbl>
            <c:dLbl>
              <c:idx val="3"/>
              <c:tx>
                <c:strRef>
                  <c:f>Credit_2012Q1!$S$13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{2CB6B25B-9AE5-4F94-B462-630CFBE5271C}</c15:txfldGUID>
                      <c15:f>Credit_2012Q1!$S$13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7D1-411B-A5AE-6DAA369708C7}"/>
                </c:ext>
              </c:extLst>
            </c:dLbl>
            <c:dLbl>
              <c:idx val="4"/>
              <c:tx>
                <c:strRef>
                  <c:f>Credit_2012Q1!$V$13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{ACE851B4-0677-4187-A876-BCAA85D1344A}</c15:txfldGUID>
                      <c15:f>Credit_2012Q1!$V$13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(Credit_2012Q1!$Z$13,Credit_2012Q1!$L$13,Credit_2012Q1!$O$13,Credit_2012Q1!$R$13,Credit_2012Q1!$U$13)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7D1-411B-A5AE-6DAA3697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90540544"/>
        <c:axId val="290583296"/>
      </c:barChart>
      <c:catAx>
        <c:axId val="29054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90583296"/>
        <c:crosses val="max"/>
        <c:auto val="1"/>
        <c:lblAlgn val="ctr"/>
        <c:lblOffset val="100"/>
        <c:noMultiLvlLbl val="0"/>
      </c:catAx>
      <c:valAx>
        <c:axId val="29058329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905405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3DD-43A3-9BCA-54E9B04FD31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3DD-43A3-9BCA-54E9B04FD31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3DD-43A3-9BCA-54E9B04FD31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3DD-43A3-9BCA-54E9B04FD31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3DD-43A3-9BCA-54E9B04FD31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3DD-43A3-9BCA-54E9B04FD31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3DD-43A3-9BCA-54E9B04FD31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3DD-43A3-9BCA-54E9B04FD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Credit_2020Q4!$M$8:$M$13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DD-43A3-9BCA-54E9B04FD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1F4-4022-9DAF-C7A8B3223E9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1F4-4022-9DAF-C7A8B3223E9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1F4-4022-9DAF-C7A8B3223E9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1F4-4022-9DAF-C7A8B3223E9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1F4-4022-9DAF-C7A8B3223E9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1F4-4022-9DAF-C7A8B3223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Credit_2011Q4!$I$8:$I$13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4-4022-9DAF-C7A8B322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BD4-4FE4-88FB-185CDFD71CB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D4-4FE4-88FB-185CDFD71CB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D4-4FE4-88FB-185CDFD71CB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BD4-4FE4-88FB-185CDFD71CB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BD4-4FE4-88FB-185CDFD71CB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BD4-4FE4-88FB-185CDFD71C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Credit_2011Q3!$G$8:$G$13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Credit_2011Q3!$I$8:$I$13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D4-4FE4-88FB-185CDFD71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25-46EF-8035-8B2AEA6E21C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25-46EF-8035-8B2AEA6E21C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25-46EF-8035-8B2AEA6E21C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25-46EF-8035-8B2AEA6E21C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25-46EF-8035-8B2AEA6E21C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25-46EF-8035-8B2AEA6E21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Credit_2011Q2!$G$8:$G$13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Credit_2011Q2!$I$8:$I$13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25-46EF-8035-8B2AEA6E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CA2-4583-A31B-B7CF9276A61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583-A31B-B7CF9276A61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CA2-4583-A31B-B7CF9276A61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CA2-4583-A31B-B7CF9276A61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CA2-4583-A31B-B7CF9276A61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CA2-4583-A31B-B7CF9276A6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Credit_2011Q1!$G$8:$G$13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Credit_2011Q1!$I$8:$I$13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2-4583-A31B-B7CF927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AE5-436B-A299-25B0D49BA8F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AE5-436B-A299-25B0D49BA8F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AE5-436B-A299-25B0D49BA8F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AE5-436B-A299-25B0D49BA8F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AE5-436B-A299-25B0D49BA8F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AAE5-436B-A299-25B0D49BA8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Credit_2010Q4!$G$8:$G$13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Credit_2010Q4!$I$8:$I$13</c:f>
              <c:numCache>
                <c:formatCode>0%</c:formatCode>
                <c:ptCount val="6"/>
                <c:pt idx="0">
                  <c:v>6.0606060606060608E-2</c:v>
                </c:pt>
                <c:pt idx="1">
                  <c:v>0.15151515151515152</c:v>
                </c:pt>
                <c:pt idx="2">
                  <c:v>0.24242424242424243</c:v>
                </c:pt>
                <c:pt idx="3">
                  <c:v>0.24242424242424243</c:v>
                </c:pt>
                <c:pt idx="4">
                  <c:v>0.22727272727272727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E5-436B-A299-25B0D49B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56-4FC0-830B-47374C15CF6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56-4FC0-830B-47374C15CF6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56-4FC0-830B-47374C15CF6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56-4FC0-830B-47374C15CF6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56-4FC0-830B-47374C15CF6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56-4FC0-830B-47374C15C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Credit_2009Q4!$G$8:$G$13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Credit_2009Q4!$I$8:$I$13</c:f>
              <c:numCache>
                <c:formatCode>0%</c:formatCode>
                <c:ptCount val="6"/>
                <c:pt idx="0">
                  <c:v>7.575757575757576E-2</c:v>
                </c:pt>
                <c:pt idx="1">
                  <c:v>0.12121212121212122</c:v>
                </c:pt>
                <c:pt idx="2">
                  <c:v>0.22727272727272727</c:v>
                </c:pt>
                <c:pt idx="3">
                  <c:v>0.2878787878787879</c:v>
                </c:pt>
                <c:pt idx="4">
                  <c:v>0.21212121212121213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56-4FC0-830B-47374C15C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A3C-4B56-AB75-47BB80F3FF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A3C-4B56-AB75-47BB80F3FF3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A3C-4B56-AB75-47BB80F3FF3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A3C-4B56-AB75-47BB80F3FF3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A3C-4B56-AB75-47BB80F3FF3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A3C-4B56-AB75-47BB80F3FF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Credit_2008Q4!$E$8:$E$13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Credit_2008Q4!$G$8:$G$13</c:f>
              <c:numCache>
                <c:formatCode>0%</c:formatCode>
                <c:ptCount val="6"/>
                <c:pt idx="0">
                  <c:v>6.1538461538461542E-2</c:v>
                </c:pt>
                <c:pt idx="1">
                  <c:v>0.13846153846153847</c:v>
                </c:pt>
                <c:pt idx="2">
                  <c:v>0.2</c:v>
                </c:pt>
                <c:pt idx="3">
                  <c:v>0.29230769230769232</c:v>
                </c:pt>
                <c:pt idx="4">
                  <c:v>0.2153846153846154</c:v>
                </c:pt>
                <c:pt idx="5">
                  <c:v>9.2307692307692313E-2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3C-4B56-AB75-47BB80F3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69A-4D52-82E0-CD4E84DBE9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69A-4D52-82E0-CD4E84DBE9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69A-4D52-82E0-CD4E84DBE9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69A-4D52-82E0-CD4E84DBE9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69A-4D52-82E0-CD4E84DBE9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69A-4D52-82E0-CD4E84DBE9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Credit_2007Q4!$E$8:$E$13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Credit_2007Q4!$G$8:$G$13</c:f>
              <c:numCache>
                <c:formatCode>0%</c:formatCode>
                <c:ptCount val="6"/>
                <c:pt idx="0">
                  <c:v>9.0909090909090912E-2</c:v>
                </c:pt>
                <c:pt idx="1">
                  <c:v>0.10606060606060606</c:v>
                </c:pt>
                <c:pt idx="2">
                  <c:v>0.25757575757575757</c:v>
                </c:pt>
                <c:pt idx="3">
                  <c:v>0.22727272727272727</c:v>
                </c:pt>
                <c:pt idx="4">
                  <c:v>0.19696969696969696</c:v>
                </c:pt>
                <c:pt idx="5">
                  <c:v>0.12121212121212122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A-4D52-82E0-CD4E84DB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443786982248606"/>
          <c:y val="0.25842791150190031"/>
          <c:w val="0.49112426035503087"/>
          <c:h val="0.62172512042486305"/>
        </c:manualLayout>
      </c:layout>
      <c:pieChart>
        <c:varyColors val="0"/>
        <c:ser>
          <c:idx val="0"/>
          <c:order val="0"/>
          <c:spPr>
            <a:solidFill>
              <a:srgbClr val="CCCCFF"/>
            </a:solidFill>
            <a:ln w="38100">
              <a:solidFill>
                <a:srgbClr val="FFFFFF"/>
              </a:solidFill>
              <a:prstDash val="solid"/>
            </a:ln>
          </c:spPr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2-49D5-AC8E-276CDC3795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2-49D5-AC8E-276CDC3795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2-49D5-AC8E-276CDC3795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2-49D5-AC8E-276CDC3795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2-49D5-AC8E-276CDC3795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2-49D5-AC8E-276CDC37955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8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Credit_2006Q4!$E$8:$E$13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Credit_2006Q4!$G$8:$G$13</c:f>
              <c:numCache>
                <c:formatCode>0%</c:formatCode>
                <c:ptCount val="6"/>
                <c:pt idx="0">
                  <c:v>0.12121212121212122</c:v>
                </c:pt>
                <c:pt idx="1">
                  <c:v>4.5454545454545456E-2</c:v>
                </c:pt>
                <c:pt idx="2">
                  <c:v>0.21212121212121213</c:v>
                </c:pt>
                <c:pt idx="3">
                  <c:v>0.34848484848484851</c:v>
                </c:pt>
                <c:pt idx="4">
                  <c:v>9.0909090909090912E-2</c:v>
                </c:pt>
                <c:pt idx="5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92-49D5-AC8E-276CDC3795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08333333333341"/>
          <c:y val="0.18047337278106557"/>
          <c:w val="0.53541666666666499"/>
          <c:h val="0.7603550295858007"/>
        </c:manualLayout>
      </c:layout>
      <c:pieChart>
        <c:varyColors val="1"/>
        <c:ser>
          <c:idx val="0"/>
          <c:order val="0"/>
          <c:tx>
            <c:v>72 EEI Index Companies at 12/31/03</c:v>
          </c:tx>
          <c:spPr>
            <a:solidFill>
              <a:srgbClr val="CCCCFF"/>
            </a:solidFill>
            <a:ln w="25400">
              <a:solidFill>
                <a:srgbClr val="FFFFFF"/>
              </a:solidFill>
              <a:prstDash val="solid"/>
            </a:ln>
          </c:spPr>
          <c:dLbls>
            <c:dLbl>
              <c:idx val="0"/>
              <c:layout>
                <c:manualLayout>
                  <c:x val="-0.14580399065297314"/>
                  <c:y val="0.129752286881300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7-4CFD-A97F-047BF96533B3}"/>
                </c:ext>
              </c:extLst>
            </c:dLbl>
            <c:dLbl>
              <c:idx val="1"/>
              <c:layout>
                <c:manualLayout>
                  <c:x val="-0.11772138386063848"/>
                  <c:y val="-9.79080277687182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7-4CFD-A97F-047BF96533B3}"/>
                </c:ext>
              </c:extLst>
            </c:dLbl>
            <c:dLbl>
              <c:idx val="2"/>
              <c:layout>
                <c:manualLayout>
                  <c:x val="7.513162690846481E-2"/>
                  <c:y val="-0.170059171597633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7-4CFD-A97F-047BF96533B3}"/>
                </c:ext>
              </c:extLst>
            </c:dLbl>
            <c:dLbl>
              <c:idx val="3"/>
              <c:layout>
                <c:manualLayout>
                  <c:x val="0.17513560038086939"/>
                  <c:y val="7.6938607526129421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7-4CFD-A97F-047BF96533B3}"/>
                </c:ext>
              </c:extLst>
            </c:dLbl>
            <c:dLbl>
              <c:idx val="4"/>
              <c:layout>
                <c:manualLayout>
                  <c:x val="0.10726902120326678"/>
                  <c:y val="9.5767289443849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7-4CFD-A97F-047BF96533B3}"/>
                </c:ext>
              </c:extLst>
            </c:dLbl>
            <c:dLbl>
              <c:idx val="5"/>
              <c:layout>
                <c:manualLayout>
                  <c:x val="5.9357781900000128E-2"/>
                  <c:y val="0.1520054667722754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Below
BBB-
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F7-4CFD-A97F-047BF96533B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Credit_2001Q4!$E$10:$E$15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Credit_2001Q4!$G$10:$G$15</c:f>
              <c:numCache>
                <c:formatCode>0%</c:formatCode>
                <c:ptCount val="6"/>
                <c:pt idx="0">
                  <c:v>0.25</c:v>
                </c:pt>
                <c:pt idx="1">
                  <c:v>0.16666666666666666</c:v>
                </c:pt>
                <c:pt idx="2">
                  <c:v>0.2638888888888889</c:v>
                </c:pt>
                <c:pt idx="3">
                  <c:v>0.1388888888888889</c:v>
                </c:pt>
                <c:pt idx="4">
                  <c:v>9.7222222222222224E-2</c:v>
                </c:pt>
                <c:pt idx="5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7-4CFD-A97F-047BF96533B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{5CF4E71E-3017-4354-8D6E-D60C5F0AFB2B}</c15:txfldGUID>
                      <c15:f>Credit_2020Q4!$J$8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BB-472D-933F-E6F014E0176B}"/>
                </c:ext>
              </c:extLst>
            </c:dLbl>
            <c:dLbl>
              <c:idx val="1"/>
              <c:tx>
                <c:strRef>
                  <c:f>Credit_2020Q4!$M$8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{B0F65B38-4300-4240-B28D-994083EBB84B}</c15:txfldGUID>
                      <c15:f>Credit_2020Q4!$M$8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BB-472D-933F-E6F014E0176B}"/>
                </c:ext>
              </c:extLst>
            </c:dLbl>
            <c:dLbl>
              <c:idx val="2"/>
              <c:tx>
                <c:strRef>
                  <c:f>Credit_2020Q4!$P$8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{3214024A-C583-4215-AD5D-121CED9A8D27}</c15:txfldGUID>
                      <c15:f>Credit_2020Q4!$P$8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BB-472D-933F-E6F014E0176B}"/>
                </c:ext>
              </c:extLst>
            </c:dLbl>
            <c:dLbl>
              <c:idx val="3"/>
              <c:tx>
                <c:strRef>
                  <c:f>Credit_2020Q4!$S$8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{7B5394A8-EA4D-463D-85FD-1D4ECF50E036}</c15:txfldGUID>
                      <c15:f>Credit_2020Q4!$S$8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BB-472D-933F-E6F014E0176B}"/>
                </c:ext>
              </c:extLst>
            </c:dLbl>
            <c:dLbl>
              <c:idx val="4"/>
              <c:tx>
                <c:strRef>
                  <c:f>Credit_2020Q4!$V$8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{EC43F310-6960-4E2B-A4FE-8A5284932DD4}</c15:txfldGUID>
                      <c15:f>Credit_2020Q4!$V$8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(Credit_2020Q4!$Z$8,Credit_2020Q4!$L$8,Credit_2020Q4!$O$8,Credit_2020Q4!$R$8,Credit_2020Q4!$U$8)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BB-472D-933F-E6F014E0176B}"/>
            </c:ext>
          </c:extLst>
        </c:ser>
        <c:ser>
          <c:idx val="1"/>
          <c:order val="1"/>
          <c:tx>
            <c:strRef>
              <c:f>Credit_2020Q4!$J$9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{D700583B-0CA0-43B8-9894-B039C7698CCA}</c15:txfldGUID>
                      <c15:f>Credit_2020Q4!$J$9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BB-472D-933F-E6F014E0176B}"/>
                </c:ext>
              </c:extLst>
            </c:dLbl>
            <c:dLbl>
              <c:idx val="1"/>
              <c:tx>
                <c:strRef>
                  <c:f>Credit_2020Q4!$M$9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{3816A8F2-10B5-411A-9AAF-8E88E1038109}</c15:txfldGUID>
                      <c15:f>Credit_2020Q4!$M$9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BB-472D-933F-E6F014E0176B}"/>
                </c:ext>
              </c:extLst>
            </c:dLbl>
            <c:dLbl>
              <c:idx val="2"/>
              <c:tx>
                <c:strRef>
                  <c:f>Credit_2020Q4!$P$9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{A8EF55F9-4756-4860-8547-103E9F0FC5AA}</c15:txfldGUID>
                      <c15:f>Credit_2020Q4!$P$9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BB-472D-933F-E6F014E0176B}"/>
                </c:ext>
              </c:extLst>
            </c:dLbl>
            <c:dLbl>
              <c:idx val="3"/>
              <c:tx>
                <c:strRef>
                  <c:f>Credit_2020Q4!$S$9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{79083675-002F-438B-ADBF-94C5D3DAD260}</c15:txfldGUID>
                      <c15:f>Credit_2020Q4!$S$9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BB-472D-933F-E6F014E0176B}"/>
                </c:ext>
              </c:extLst>
            </c:dLbl>
            <c:dLbl>
              <c:idx val="4"/>
              <c:tx>
                <c:strRef>
                  <c:f>Credit_2020Q4!$V$9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{CCF69082-3D37-4B1B-865C-E59E74B2EA49}</c15:txfldGUID>
                      <c15:f>Credit_2020Q4!$V$9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(Credit_2020Q4!$Z$9,Credit_2020Q4!$L$9,Credit_2020Q4!$O$9,Credit_2020Q4!$R$9,Credit_2020Q4!$U$9)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BB-472D-933F-E6F014E0176B}"/>
            </c:ext>
          </c:extLst>
        </c:ser>
        <c:ser>
          <c:idx val="2"/>
          <c:order val="2"/>
          <c:tx>
            <c:strRef>
              <c:f>Credit_2020Q4!$J$10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{55921DFE-BE1F-4A9B-BB12-2812663C02DC}</c15:txfldGUID>
                      <c15:f>Credit_2020Q4!$J$10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BB-472D-933F-E6F014E0176B}"/>
                </c:ext>
              </c:extLst>
            </c:dLbl>
            <c:dLbl>
              <c:idx val="1"/>
              <c:tx>
                <c:strRef>
                  <c:f>Credit_2020Q4!$M$10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{537E27E5-A60F-442C-A1DF-25D708273970}</c15:txfldGUID>
                      <c15:f>Credit_2020Q4!$M$10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BB-472D-933F-E6F014E0176B}"/>
                </c:ext>
              </c:extLst>
            </c:dLbl>
            <c:dLbl>
              <c:idx val="2"/>
              <c:tx>
                <c:strRef>
                  <c:f>Credit_2020Q4!$P$10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{2EC43F7B-47A9-4C67-9B45-24E0BAA83907}</c15:txfldGUID>
                      <c15:f>Credit_2020Q4!$P$10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BB-472D-933F-E6F014E0176B}"/>
                </c:ext>
              </c:extLst>
            </c:dLbl>
            <c:dLbl>
              <c:idx val="3"/>
              <c:tx>
                <c:strRef>
                  <c:f>Credit_2020Q4!$S$10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{EBA72B68-706A-498C-B14C-43523604C86E}</c15:txfldGUID>
                      <c15:f>Credit_2020Q4!$S$10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BB-472D-933F-E6F014E0176B}"/>
                </c:ext>
              </c:extLst>
            </c:dLbl>
            <c:dLbl>
              <c:idx val="4"/>
              <c:tx>
                <c:strRef>
                  <c:f>Credit_2020Q4!$V$10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{96B38C37-C064-48AC-9B89-773A15A6E048}</c15:txfldGUID>
                      <c15:f>Credit_2020Q4!$V$10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(Credit_2020Q4!$Z$10,Credit_2020Q4!$L$10,Credit_2020Q4!$O$10,Credit_2020Q4!$R$10,Credit_2020Q4!$U$10)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BB-472D-933F-E6F014E0176B}"/>
            </c:ext>
          </c:extLst>
        </c:ser>
        <c:ser>
          <c:idx val="3"/>
          <c:order val="3"/>
          <c:tx>
            <c:strRef>
              <c:f>Credit_2020Q4!$J$11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{80E8930C-446F-40C5-B66D-C55C43C8EFF6}</c15:txfldGUID>
                      <c15:f>Credit_2020Q4!$J$11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BB-472D-933F-E6F014E0176B}"/>
                </c:ext>
              </c:extLst>
            </c:dLbl>
            <c:dLbl>
              <c:idx val="1"/>
              <c:tx>
                <c:strRef>
                  <c:f>Credit_2020Q4!$M$11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{062CCB8B-A1CF-441E-978A-BBA90695E222}</c15:txfldGUID>
                      <c15:f>Credit_2020Q4!$M$11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BB-472D-933F-E6F014E0176B}"/>
                </c:ext>
              </c:extLst>
            </c:dLbl>
            <c:dLbl>
              <c:idx val="2"/>
              <c:tx>
                <c:strRef>
                  <c:f>Credit_2020Q4!$P$11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{FAFD37D4-6E03-410F-A322-8A7B87D74805}</c15:txfldGUID>
                      <c15:f>Credit_2020Q4!$P$11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BB-472D-933F-E6F014E0176B}"/>
                </c:ext>
              </c:extLst>
            </c:dLbl>
            <c:dLbl>
              <c:idx val="3"/>
              <c:tx>
                <c:strRef>
                  <c:f>Credit_2020Q4!$S$11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{64555B17-C18B-4471-8168-270FC6F68ABB}</c15:txfldGUID>
                      <c15:f>Credit_2020Q4!$S$11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BB-472D-933F-E6F014E0176B}"/>
                </c:ext>
              </c:extLst>
            </c:dLbl>
            <c:dLbl>
              <c:idx val="4"/>
              <c:tx>
                <c:strRef>
                  <c:f>Credit_2020Q4!$V$11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{492CC074-0F8E-48E3-87C6-63D0ADA61100}</c15:txfldGUID>
                      <c15:f>Credit_2020Q4!$V$11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(Credit_2020Q4!$Z$11,Credit_2020Q4!$L$11,Credit_2020Q4!$O$11,Credit_2020Q4!$R$11,Credit_2020Q4!$U$11)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BB-472D-933F-E6F014E0176B}"/>
            </c:ext>
          </c:extLst>
        </c:ser>
        <c:ser>
          <c:idx val="4"/>
          <c:order val="4"/>
          <c:tx>
            <c:strRef>
              <c:f>Credit_2020Q4!$J$12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{6A1A73C6-CE1B-44BD-BF8E-7D915560CEF7}</c15:txfldGUID>
                      <c15:f>Credit_2020Q4!$J$12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BB-472D-933F-E6F014E0176B}"/>
                </c:ext>
              </c:extLst>
            </c:dLbl>
            <c:dLbl>
              <c:idx val="1"/>
              <c:tx>
                <c:strRef>
                  <c:f>Credit_2020Q4!$M$12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{58F76C11-73D8-4AD9-AC7E-D4FB98307A49}</c15:txfldGUID>
                      <c15:f>Credit_2020Q4!$M$12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BB-472D-933F-E6F014E0176B}"/>
                </c:ext>
              </c:extLst>
            </c:dLbl>
            <c:dLbl>
              <c:idx val="2"/>
              <c:tx>
                <c:strRef>
                  <c:f>Credit_2020Q4!$P$12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{8E66F2A4-BCBA-44E4-B532-3A356B3C9D8F}</c15:txfldGUID>
                      <c15:f>Credit_2020Q4!$P$12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BB-472D-933F-E6F014E0176B}"/>
                </c:ext>
              </c:extLst>
            </c:dLbl>
            <c:dLbl>
              <c:idx val="3"/>
              <c:tx>
                <c:strRef>
                  <c:f>Credit_2020Q4!$S$12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{C201FA1D-3C2A-42E1-B98F-A2CA5EAD94E1}</c15:txfldGUID>
                      <c15:f>Credit_2020Q4!$S$12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BB-472D-933F-E6F014E0176B}"/>
                </c:ext>
              </c:extLst>
            </c:dLbl>
            <c:dLbl>
              <c:idx val="4"/>
              <c:tx>
                <c:strRef>
                  <c:f>Credit_2020Q4!$V$12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{C8CBADE2-46E2-4A9B-8A6D-28D576C1CDE9}</c15:txfldGUID>
                      <c15:f>Credit_2020Q4!$V$12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(Credit_2020Q4!$Z$12,Credit_2020Q4!$L$12,Credit_2020Q4!$O$12,Credit_2020Q4!$R$12,Credit_2020Q4!$U$12)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BB-472D-933F-E6F014E0176B}"/>
            </c:ext>
          </c:extLst>
        </c:ser>
        <c:ser>
          <c:idx val="5"/>
          <c:order val="5"/>
          <c:tx>
            <c:strRef>
              <c:f>Credit_2020Q4!$J$13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{61A39C0E-BCBE-4B31-B74C-ED1F8CE903D6}</c15:txfldGUID>
                      <c15:f>Credit_2020Q4!$J$13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BB-472D-933F-E6F014E0176B}"/>
                </c:ext>
              </c:extLst>
            </c:dLbl>
            <c:dLbl>
              <c:idx val="1"/>
              <c:tx>
                <c:strRef>
                  <c:f>Credit_2020Q4!$M$13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{98E9CE02-94A0-4A8C-AD12-2FA8F4C93B4C}</c15:txfldGUID>
                      <c15:f>Credit_2020Q4!$M$13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BB-472D-933F-E6F014E0176B}"/>
                </c:ext>
              </c:extLst>
            </c:dLbl>
            <c:dLbl>
              <c:idx val="2"/>
              <c:tx>
                <c:strRef>
                  <c:f>Credit_2020Q4!$P$13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{DB368494-6139-4202-A912-9C0670871015}</c15:txfldGUID>
                      <c15:f>Credit_2020Q4!$P$13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BB-472D-933F-E6F014E0176B}"/>
                </c:ext>
              </c:extLst>
            </c:dLbl>
            <c:dLbl>
              <c:idx val="3"/>
              <c:tx>
                <c:strRef>
                  <c:f>Credit_2020Q4!$S$13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{B6159D2B-F69B-4F76-B46D-AD13D3B34595}</c15:txfldGUID>
                      <c15:f>Credit_2020Q4!$S$13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BB-472D-933F-E6F014E0176B}"/>
                </c:ext>
              </c:extLst>
            </c:dLbl>
            <c:dLbl>
              <c:idx val="4"/>
              <c:tx>
                <c:strRef>
                  <c:f>Credit_2020Q4!$V$13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{5391D72B-5776-48EC-9E53-1186A4FCABEF}</c15:txfldGUID>
                      <c15:f>Credit_2020Q4!$V$13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(Credit_2020Q4!$Z$13,Credit_2020Q4!$L$13,Credit_2020Q4!$O$13,Credit_2020Q4!$R$13,Credit_2020Q4!$U$13)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BB-472D-933F-E6F014E01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0</xdr:rowOff>
    </xdr:from>
    <xdr:to>
      <xdr:col>17</xdr:col>
      <xdr:colOff>123825</xdr:colOff>
      <xdr:row>0</xdr:row>
      <xdr:rowOff>0</xdr:rowOff>
    </xdr:to>
    <xdr:graphicFrame macro="">
      <xdr:nvGraphicFramePr>
        <xdr:cNvPr id="15565" name="Chart 1">
          <a:extLst>
            <a:ext uri="{FF2B5EF4-FFF2-40B4-BE49-F238E27FC236}">
              <a16:creationId xmlns:a16="http://schemas.microsoft.com/office/drawing/2014/main" id="{00000000-0008-0000-0000-0000CD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95250</xdr:rowOff>
    </xdr:from>
    <xdr:to>
      <xdr:col>17</xdr:col>
      <xdr:colOff>485775</xdr:colOff>
      <xdr:row>23</xdr:row>
      <xdr:rowOff>0</xdr:rowOff>
    </xdr:to>
    <xdr:graphicFrame macro="">
      <xdr:nvGraphicFramePr>
        <xdr:cNvPr id="15566" name="Chart 2">
          <a:extLst>
            <a:ext uri="{FF2B5EF4-FFF2-40B4-BE49-F238E27FC236}">
              <a16:creationId xmlns:a16="http://schemas.microsoft.com/office/drawing/2014/main" id="{00000000-0008-0000-0000-0000CE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0</xdr:rowOff>
    </xdr:from>
    <xdr:to>
      <xdr:col>22</xdr:col>
      <xdr:colOff>76200</xdr:colOff>
      <xdr:row>38</xdr:row>
      <xdr:rowOff>104775</xdr:rowOff>
    </xdr:to>
    <xdr:graphicFrame macro="">
      <xdr:nvGraphicFramePr>
        <xdr:cNvPr id="18539" name="Chart 1">
          <a:extLst>
            <a:ext uri="{FF2B5EF4-FFF2-40B4-BE49-F238E27FC236}">
              <a16:creationId xmlns:a16="http://schemas.microsoft.com/office/drawing/2014/main" id="{00000000-0008-0000-0200-00006B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14</xdr:row>
      <xdr:rowOff>33618</xdr:rowOff>
    </xdr:from>
    <xdr:to>
      <xdr:col>14</xdr:col>
      <xdr:colOff>468406</xdr:colOff>
      <xdr:row>34</xdr:row>
      <xdr:rowOff>44824</xdr:rowOff>
    </xdr:to>
    <xdr:graphicFrame macro="">
      <xdr:nvGraphicFramePr>
        <xdr:cNvPr id="593971" name="Chart 1">
          <a:extLst>
            <a:ext uri="{FF2B5EF4-FFF2-40B4-BE49-F238E27FC236}">
              <a16:creationId xmlns:a16="http://schemas.microsoft.com/office/drawing/2014/main" id="{00000000-0008-0000-2B00-0000331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43799" name="Chart 1">
          <a:extLst>
            <a:ext uri="{FF2B5EF4-FFF2-40B4-BE49-F238E27FC236}">
              <a16:creationId xmlns:a16="http://schemas.microsoft.com/office/drawing/2014/main" id="{00000000-0008-0000-2C00-0000374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08986" name="Chart 1">
          <a:extLst>
            <a:ext uri="{FF2B5EF4-FFF2-40B4-BE49-F238E27FC236}">
              <a16:creationId xmlns:a16="http://schemas.microsoft.com/office/drawing/2014/main" id="{00000000-0008-0000-2D00-00003AC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465983" name="Chart 1">
          <a:extLst>
            <a:ext uri="{FF2B5EF4-FFF2-40B4-BE49-F238E27FC236}">
              <a16:creationId xmlns:a16="http://schemas.microsoft.com/office/drawing/2014/main" id="{00000000-0008-0000-2E00-00003F1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14</xdr:col>
      <xdr:colOff>457200</xdr:colOff>
      <xdr:row>34</xdr:row>
      <xdr:rowOff>0</xdr:rowOff>
    </xdr:to>
    <xdr:graphicFrame macro="">
      <xdr:nvGraphicFramePr>
        <xdr:cNvPr id="413765" name="Chart 1">
          <a:extLst>
            <a:ext uri="{FF2B5EF4-FFF2-40B4-BE49-F238E27FC236}">
              <a16:creationId xmlns:a16="http://schemas.microsoft.com/office/drawing/2014/main" id="{00000000-0008-0000-2F00-0000455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30822" name="Chart 1">
          <a:extLst>
            <a:ext uri="{FF2B5EF4-FFF2-40B4-BE49-F238E27FC236}">
              <a16:creationId xmlns:a16="http://schemas.microsoft.com/office/drawing/2014/main" id="{00000000-0008-0000-3000-000066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457200</xdr:colOff>
      <xdr:row>31</xdr:row>
      <xdr:rowOff>0</xdr:rowOff>
    </xdr:to>
    <xdr:graphicFrame macro="">
      <xdr:nvGraphicFramePr>
        <xdr:cNvPr id="7271" name="Chart 4">
          <a:extLst>
            <a:ext uri="{FF2B5EF4-FFF2-40B4-BE49-F238E27FC236}">
              <a16:creationId xmlns:a16="http://schemas.microsoft.com/office/drawing/2014/main" id="{00000000-0008-0000-3100-000067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466725</xdr:colOff>
      <xdr:row>31</xdr:row>
      <xdr:rowOff>161925</xdr:rowOff>
    </xdr:to>
    <xdr:graphicFrame macro="">
      <xdr:nvGraphicFramePr>
        <xdr:cNvPr id="9319" name="Chart 2">
          <a:extLst>
            <a:ext uri="{FF2B5EF4-FFF2-40B4-BE49-F238E27FC236}">
              <a16:creationId xmlns:a16="http://schemas.microsoft.com/office/drawing/2014/main" id="{00000000-0008-0000-3200-00006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6</xdr:row>
      <xdr:rowOff>19050</xdr:rowOff>
    </xdr:from>
    <xdr:to>
      <xdr:col>12</xdr:col>
      <xdr:colOff>485775</xdr:colOff>
      <xdr:row>21</xdr:row>
      <xdr:rowOff>133350</xdr:rowOff>
    </xdr:to>
    <xdr:graphicFrame macro="">
      <xdr:nvGraphicFramePr>
        <xdr:cNvPr id="11367" name="Chart 2">
          <a:extLst>
            <a:ext uri="{FF2B5EF4-FFF2-40B4-BE49-F238E27FC236}">
              <a16:creationId xmlns:a16="http://schemas.microsoft.com/office/drawing/2014/main" id="{00000000-0008-0000-3300-00006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4</xdr:row>
      <xdr:rowOff>123825</xdr:rowOff>
    </xdr:from>
    <xdr:to>
      <xdr:col>15</xdr:col>
      <xdr:colOff>133350</xdr:colOff>
      <xdr:row>24</xdr:row>
      <xdr:rowOff>104775</xdr:rowOff>
    </xdr:to>
    <xdr:graphicFrame macro="">
      <xdr:nvGraphicFramePr>
        <xdr:cNvPr id="13415" name="Chart 1">
          <a:extLst>
            <a:ext uri="{FF2B5EF4-FFF2-40B4-BE49-F238E27FC236}">
              <a16:creationId xmlns:a16="http://schemas.microsoft.com/office/drawing/2014/main" id="{00000000-0008-0000-3400-00006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2%20Quarterlies/2012%20Q1/Dividends/2012_Q1_Dividends_Charts_Final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5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7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  <pageSetUpPr fitToPage="1"/>
  </sheetPr>
  <dimension ref="A1:CG64"/>
  <sheetViews>
    <sheetView showGridLines="0" tabSelected="1" zoomScale="90" zoomScaleNormal="90" workbookViewId="0">
      <pane xSplit="1" topLeftCell="B1" activePane="topRight" state="frozen"/>
      <selection pane="topRight" activeCell="B1" sqref="B1"/>
    </sheetView>
  </sheetViews>
  <sheetFormatPr defaultRowHeight="13.2" outlineLevelRow="1" outlineLevelCol="1" x14ac:dyDescent="0.25"/>
  <cols>
    <col min="1" max="1" width="32.109375" customWidth="1" outlineLevel="1"/>
    <col min="2" max="49" width="8.33203125" customWidth="1"/>
  </cols>
  <sheetData>
    <row r="1" spans="2:2" ht="20.399999999999999" x14ac:dyDescent="0.35">
      <c r="B1" s="71" t="s">
        <v>269</v>
      </c>
    </row>
    <row r="24" spans="1:85" x14ac:dyDescent="0.25">
      <c r="B24" s="3" t="s">
        <v>417</v>
      </c>
    </row>
    <row r="25" spans="1:85" x14ac:dyDescent="0.25">
      <c r="B25" s="3" t="s">
        <v>548</v>
      </c>
      <c r="X25" s="6"/>
    </row>
    <row r="26" spans="1:85" x14ac:dyDescent="0.25">
      <c r="B26" s="207" t="s">
        <v>268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3"/>
      <c r="X26" s="47"/>
      <c r="Y26" s="3"/>
      <c r="Z26" s="3"/>
      <c r="AA26" s="3"/>
      <c r="AB26" s="3"/>
      <c r="AC26" s="3"/>
    </row>
    <row r="27" spans="1:85" x14ac:dyDescent="0.25"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8" spans="1:85" s="175" customFormat="1" x14ac:dyDescent="0.25">
      <c r="B28" s="52" t="s">
        <v>225</v>
      </c>
      <c r="C28" s="52" t="s">
        <v>226</v>
      </c>
      <c r="D28" s="52" t="s">
        <v>408</v>
      </c>
      <c r="E28" s="52" t="s">
        <v>409</v>
      </c>
      <c r="F28" s="52" t="s">
        <v>410</v>
      </c>
      <c r="G28" s="52" t="s">
        <v>411</v>
      </c>
      <c r="H28" s="52" t="s">
        <v>91</v>
      </c>
      <c r="I28" s="52" t="s">
        <v>92</v>
      </c>
      <c r="J28" s="52" t="s">
        <v>93</v>
      </c>
      <c r="K28" s="52" t="s">
        <v>94</v>
      </c>
      <c r="L28" s="52" t="s">
        <v>412</v>
      </c>
      <c r="M28" s="52" t="s">
        <v>413</v>
      </c>
      <c r="N28" s="52" t="s">
        <v>95</v>
      </c>
      <c r="O28" s="52" t="s">
        <v>414</v>
      </c>
      <c r="P28" s="52" t="s">
        <v>96</v>
      </c>
      <c r="Q28" s="52" t="s">
        <v>415</v>
      </c>
      <c r="R28" s="52" t="s">
        <v>97</v>
      </c>
      <c r="S28" s="52" t="s">
        <v>228</v>
      </c>
      <c r="T28" s="52" t="s">
        <v>229</v>
      </c>
      <c r="U28" s="53" t="s">
        <v>215</v>
      </c>
      <c r="V28" s="53" t="s">
        <v>227</v>
      </c>
      <c r="W28" s="53" t="s">
        <v>230</v>
      </c>
      <c r="X28" s="53" t="s">
        <v>234</v>
      </c>
      <c r="Y28" s="53" t="s">
        <v>235</v>
      </c>
      <c r="Z28" s="53" t="s">
        <v>238</v>
      </c>
      <c r="AA28" s="53" t="s">
        <v>239</v>
      </c>
      <c r="AB28" s="53" t="s">
        <v>240</v>
      </c>
      <c r="AC28" s="52" t="s">
        <v>247</v>
      </c>
      <c r="AD28" s="52" t="s">
        <v>249</v>
      </c>
      <c r="AE28" s="52" t="s">
        <v>250</v>
      </c>
      <c r="AF28" s="52" t="s">
        <v>251</v>
      </c>
      <c r="AG28" s="52" t="s">
        <v>252</v>
      </c>
      <c r="AH28" s="52" t="s">
        <v>270</v>
      </c>
      <c r="AI28" s="52" t="s">
        <v>354</v>
      </c>
      <c r="AJ28" s="52" t="s">
        <v>360</v>
      </c>
      <c r="AK28" s="52" t="s">
        <v>366</v>
      </c>
      <c r="AL28" s="52" t="s">
        <v>367</v>
      </c>
      <c r="AM28" s="52" t="s">
        <v>373</v>
      </c>
      <c r="AN28" s="52" t="s">
        <v>374</v>
      </c>
      <c r="AO28" s="52" t="s">
        <v>377</v>
      </c>
      <c r="AP28" s="52" t="s">
        <v>380</v>
      </c>
      <c r="AQ28" s="52" t="s">
        <v>383</v>
      </c>
      <c r="AR28" s="52" t="s">
        <v>386</v>
      </c>
      <c r="AS28" s="52" t="s">
        <v>389</v>
      </c>
      <c r="AT28" s="52" t="s">
        <v>390</v>
      </c>
      <c r="AU28" s="52" t="s">
        <v>405</v>
      </c>
      <c r="AV28" s="52" t="s">
        <v>406</v>
      </c>
      <c r="AW28" s="52" t="s">
        <v>407</v>
      </c>
      <c r="AX28" s="52" t="s">
        <v>428</v>
      </c>
      <c r="AY28" s="52" t="s">
        <v>429</v>
      </c>
      <c r="AZ28" s="52" t="s">
        <v>430</v>
      </c>
      <c r="BA28" s="52" t="s">
        <v>431</v>
      </c>
      <c r="BB28" s="52" t="s">
        <v>498</v>
      </c>
      <c r="BC28" s="52" t="s">
        <v>501</v>
      </c>
      <c r="BD28" s="52" t="s">
        <v>502</v>
      </c>
      <c r="BE28" s="52" t="s">
        <v>503</v>
      </c>
      <c r="BF28" s="52" t="s">
        <v>513</v>
      </c>
      <c r="BG28" s="52" t="s">
        <v>514</v>
      </c>
      <c r="BH28" s="52" t="s">
        <v>517</v>
      </c>
      <c r="BI28" s="52" t="s">
        <v>518</v>
      </c>
      <c r="BJ28" s="52" t="s">
        <v>533</v>
      </c>
      <c r="BK28" s="52" t="s">
        <v>534</v>
      </c>
      <c r="BL28" s="52" t="s">
        <v>535</v>
      </c>
      <c r="BM28" s="52" t="s">
        <v>536</v>
      </c>
      <c r="BN28" s="52" t="s">
        <v>550</v>
      </c>
      <c r="BO28" s="52" t="s">
        <v>553</v>
      </c>
      <c r="BP28" s="52" t="s">
        <v>554</v>
      </c>
      <c r="BQ28" s="52" t="s">
        <v>555</v>
      </c>
      <c r="BR28" s="52" t="s">
        <v>568</v>
      </c>
      <c r="BS28" s="52" t="s">
        <v>570</v>
      </c>
      <c r="BT28" s="52" t="s">
        <v>571</v>
      </c>
      <c r="BU28" s="52" t="s">
        <v>572</v>
      </c>
      <c r="BV28" s="52" t="s">
        <v>579</v>
      </c>
      <c r="BW28" s="52" t="s">
        <v>580</v>
      </c>
      <c r="BX28" s="52" t="s">
        <v>581</v>
      </c>
      <c r="BY28" s="52" t="s">
        <v>582</v>
      </c>
      <c r="BZ28" s="52" t="s">
        <v>592</v>
      </c>
      <c r="CA28" s="52" t="s">
        <v>593</v>
      </c>
      <c r="CB28" s="52" t="s">
        <v>594</v>
      </c>
      <c r="CC28" s="52" t="s">
        <v>595</v>
      </c>
      <c r="CD28" s="52" t="s">
        <v>607</v>
      </c>
      <c r="CE28" s="52" t="s">
        <v>608</v>
      </c>
      <c r="CF28" s="52" t="s">
        <v>609</v>
      </c>
      <c r="CG28" s="52" t="s">
        <v>610</v>
      </c>
    </row>
    <row r="29" spans="1:85" s="187" customFormat="1" x14ac:dyDescent="0.25">
      <c r="A29" s="183" t="s">
        <v>396</v>
      </c>
      <c r="B29" s="184">
        <v>3</v>
      </c>
      <c r="C29" s="184">
        <v>3</v>
      </c>
      <c r="D29" s="184">
        <v>1</v>
      </c>
      <c r="E29" s="184">
        <v>3</v>
      </c>
      <c r="F29" s="184">
        <v>1</v>
      </c>
      <c r="G29" s="184">
        <v>0</v>
      </c>
      <c r="H29" s="184">
        <v>1</v>
      </c>
      <c r="I29" s="184">
        <v>0</v>
      </c>
      <c r="J29" s="184">
        <v>1</v>
      </c>
      <c r="K29" s="184">
        <v>12</v>
      </c>
      <c r="L29" s="184">
        <v>5</v>
      </c>
      <c r="M29" s="184">
        <v>0</v>
      </c>
      <c r="N29" s="184">
        <v>3</v>
      </c>
      <c r="O29" s="184">
        <v>3</v>
      </c>
      <c r="P29" s="184">
        <v>3</v>
      </c>
      <c r="Q29" s="184">
        <v>7</v>
      </c>
      <c r="R29" s="184">
        <v>4</v>
      </c>
      <c r="S29" s="184">
        <v>1</v>
      </c>
      <c r="T29" s="184">
        <v>11</v>
      </c>
      <c r="U29" s="184">
        <v>2</v>
      </c>
      <c r="V29" s="184">
        <v>6</v>
      </c>
      <c r="W29" s="185">
        <v>5</v>
      </c>
      <c r="X29" s="185">
        <v>10</v>
      </c>
      <c r="Y29" s="185">
        <v>4</v>
      </c>
      <c r="Z29" s="185">
        <v>14</v>
      </c>
      <c r="AA29" s="185">
        <v>3</v>
      </c>
      <c r="AB29" s="185">
        <v>4</v>
      </c>
      <c r="AC29" s="184">
        <v>7</v>
      </c>
      <c r="AD29" s="186">
        <v>1</v>
      </c>
      <c r="AE29" s="184">
        <v>0</v>
      </c>
      <c r="AF29" s="184">
        <v>3</v>
      </c>
      <c r="AG29" s="184">
        <v>4</v>
      </c>
      <c r="AH29" s="184">
        <v>0</v>
      </c>
      <c r="AI29" s="184">
        <v>3</v>
      </c>
      <c r="AJ29" s="184">
        <v>1</v>
      </c>
      <c r="AK29" s="184">
        <v>2</v>
      </c>
      <c r="AL29" s="184">
        <v>1</v>
      </c>
      <c r="AM29" s="184">
        <v>4</v>
      </c>
      <c r="AN29" s="184">
        <v>2</v>
      </c>
      <c r="AO29" s="184">
        <v>0</v>
      </c>
      <c r="AP29" s="184">
        <v>3</v>
      </c>
      <c r="AQ29" s="184">
        <v>8</v>
      </c>
      <c r="AR29" s="184">
        <v>2</v>
      </c>
      <c r="AS29" s="184">
        <v>1</v>
      </c>
      <c r="AT29" s="184">
        <v>2</v>
      </c>
      <c r="AU29" s="184">
        <v>8</v>
      </c>
      <c r="AV29" s="184">
        <v>2</v>
      </c>
      <c r="AW29" s="184">
        <v>1</v>
      </c>
      <c r="AX29" s="184">
        <v>0</v>
      </c>
      <c r="AY29" s="184">
        <v>6</v>
      </c>
      <c r="AZ29" s="184">
        <v>0</v>
      </c>
      <c r="BA29" s="184">
        <v>4</v>
      </c>
      <c r="BB29" s="184">
        <v>4</v>
      </c>
      <c r="BC29" s="184">
        <v>4</v>
      </c>
      <c r="BD29" s="184">
        <v>1</v>
      </c>
      <c r="BE29" s="184">
        <v>3</v>
      </c>
      <c r="BF29" s="184">
        <v>0</v>
      </c>
      <c r="BG29" s="184">
        <v>4</v>
      </c>
      <c r="BH29" s="184">
        <v>0</v>
      </c>
      <c r="BI29" s="184">
        <v>2</v>
      </c>
      <c r="BJ29" s="184">
        <v>5</v>
      </c>
      <c r="BK29" s="184">
        <v>4</v>
      </c>
      <c r="BL29" s="184">
        <v>3</v>
      </c>
      <c r="BM29" s="184">
        <v>1</v>
      </c>
      <c r="BN29" s="184">
        <v>2</v>
      </c>
      <c r="BO29" s="184">
        <v>1</v>
      </c>
      <c r="BP29" s="184">
        <v>5</v>
      </c>
      <c r="BQ29" s="184">
        <v>3</v>
      </c>
      <c r="BR29" s="184">
        <v>1</v>
      </c>
      <c r="BS29" s="184">
        <v>2</v>
      </c>
      <c r="BT29" s="184">
        <v>1</v>
      </c>
      <c r="BU29" s="184">
        <v>8</v>
      </c>
      <c r="BV29" s="184">
        <v>3</v>
      </c>
      <c r="BW29" s="184">
        <v>7</v>
      </c>
      <c r="BX29" s="184">
        <v>3</v>
      </c>
      <c r="BY29" s="184">
        <v>13</v>
      </c>
      <c r="BZ29" s="184">
        <v>0</v>
      </c>
      <c r="CA29" s="184">
        <v>4</v>
      </c>
      <c r="CB29" s="184">
        <v>1</v>
      </c>
      <c r="CC29" s="184">
        <v>0</v>
      </c>
      <c r="CD29" s="184">
        <v>0</v>
      </c>
      <c r="CE29" s="184">
        <v>0</v>
      </c>
      <c r="CF29" s="184"/>
      <c r="CG29" s="184"/>
    </row>
    <row r="30" spans="1:85" s="192" customFormat="1" x14ac:dyDescent="0.25">
      <c r="A30" s="188" t="s">
        <v>397</v>
      </c>
      <c r="B30" s="189">
        <v>-14</v>
      </c>
      <c r="C30" s="189">
        <v>-6</v>
      </c>
      <c r="D30" s="189">
        <v>-1</v>
      </c>
      <c r="E30" s="189">
        <v>-7</v>
      </c>
      <c r="F30" s="189">
        <v>-3</v>
      </c>
      <c r="G30" s="189">
        <v>-14</v>
      </c>
      <c r="H30" s="189">
        <v>-32</v>
      </c>
      <c r="I30" s="189">
        <v>-6</v>
      </c>
      <c r="J30" s="189">
        <v>-19</v>
      </c>
      <c r="K30" s="189">
        <v>-10</v>
      </c>
      <c r="L30" s="189">
        <v>-9</v>
      </c>
      <c r="M30" s="189">
        <v>-6</v>
      </c>
      <c r="N30" s="189">
        <v>-2</v>
      </c>
      <c r="O30" s="189">
        <v>-9</v>
      </c>
      <c r="P30" s="189">
        <v>-5</v>
      </c>
      <c r="Q30" s="189">
        <v>-2</v>
      </c>
      <c r="R30" s="189">
        <v>-2</v>
      </c>
      <c r="S30" s="189">
        <v>-1</v>
      </c>
      <c r="T30" s="189">
        <v>-1</v>
      </c>
      <c r="U30" s="189">
        <v>0</v>
      </c>
      <c r="V30" s="189">
        <v>-3</v>
      </c>
      <c r="W30" s="190">
        <v>-2</v>
      </c>
      <c r="X30" s="190">
        <v>-1</v>
      </c>
      <c r="Y30" s="190">
        <v>0</v>
      </c>
      <c r="Z30" s="190">
        <v>-4</v>
      </c>
      <c r="AA30" s="190">
        <v>-6</v>
      </c>
      <c r="AB30" s="190">
        <v>-1</v>
      </c>
      <c r="AC30" s="190">
        <v>-2</v>
      </c>
      <c r="AD30" s="191">
        <v>-8</v>
      </c>
      <c r="AE30" s="190">
        <v>0</v>
      </c>
      <c r="AF30" s="190">
        <v>-1</v>
      </c>
      <c r="AG30" s="190">
        <v>0</v>
      </c>
      <c r="AH30" s="190">
        <v>-3</v>
      </c>
      <c r="AI30" s="190">
        <v>-2</v>
      </c>
      <c r="AJ30" s="190">
        <v>-3</v>
      </c>
      <c r="AK30" s="190">
        <v>0</v>
      </c>
      <c r="AL30" s="190">
        <v>-2</v>
      </c>
      <c r="AM30" s="190">
        <v>-7</v>
      </c>
      <c r="AN30" s="190">
        <v>-5</v>
      </c>
      <c r="AO30" s="190">
        <v>-3</v>
      </c>
      <c r="AP30" s="190">
        <v>0</v>
      </c>
      <c r="AQ30" s="190">
        <v>-6</v>
      </c>
      <c r="AR30" s="190">
        <v>-1</v>
      </c>
      <c r="AS30" s="190">
        <v>-4</v>
      </c>
      <c r="AT30" s="190">
        <v>-3</v>
      </c>
      <c r="AU30" s="190">
        <v>-5</v>
      </c>
      <c r="AV30" s="190">
        <v>-1</v>
      </c>
      <c r="AW30" s="190">
        <v>-4</v>
      </c>
      <c r="AX30" s="190">
        <v>-4</v>
      </c>
      <c r="AY30" s="190">
        <v>0</v>
      </c>
      <c r="AZ30" s="190">
        <v>-8</v>
      </c>
      <c r="BA30" s="190">
        <v>-1</v>
      </c>
      <c r="BB30" s="190">
        <v>0</v>
      </c>
      <c r="BC30" s="190">
        <v>-2</v>
      </c>
      <c r="BD30" s="190">
        <v>0</v>
      </c>
      <c r="BE30" s="190">
        <v>0</v>
      </c>
      <c r="BF30" s="190">
        <v>0</v>
      </c>
      <c r="BG30" s="190">
        <v>-5</v>
      </c>
      <c r="BH30" s="190">
        <v>0</v>
      </c>
      <c r="BI30" s="190">
        <v>0</v>
      </c>
      <c r="BJ30" s="190">
        <v>-1</v>
      </c>
      <c r="BK30" s="190">
        <v>-2</v>
      </c>
      <c r="BL30" s="190">
        <v>0</v>
      </c>
      <c r="BM30" s="190">
        <v>0</v>
      </c>
      <c r="BN30" s="190">
        <v>0</v>
      </c>
      <c r="BO30" s="190">
        <v>0</v>
      </c>
      <c r="BP30" s="190">
        <v>-4</v>
      </c>
      <c r="BQ30" s="190">
        <v>0</v>
      </c>
      <c r="BR30" s="190">
        <v>-5</v>
      </c>
      <c r="BS30" s="190">
        <v>-3</v>
      </c>
      <c r="BT30" s="190">
        <v>-11</v>
      </c>
      <c r="BU30" s="190">
        <v>-2</v>
      </c>
      <c r="BV30" s="190">
        <v>-7</v>
      </c>
      <c r="BW30" s="190">
        <v>0</v>
      </c>
      <c r="BX30" s="190">
        <v>0</v>
      </c>
      <c r="BY30" s="190">
        <v>-3</v>
      </c>
      <c r="BZ30" s="190">
        <v>-1</v>
      </c>
      <c r="CA30" s="190">
        <v>-2</v>
      </c>
      <c r="CB30" s="190">
        <v>0</v>
      </c>
      <c r="CC30" s="190">
        <v>-16</v>
      </c>
      <c r="CD30" s="190">
        <v>0</v>
      </c>
      <c r="CE30" s="190">
        <v>-1</v>
      </c>
      <c r="CF30" s="190"/>
      <c r="CG30" s="190"/>
    </row>
    <row r="31" spans="1:85" s="187" customFormat="1" x14ac:dyDescent="0.25">
      <c r="A31" s="183" t="s">
        <v>398</v>
      </c>
      <c r="B31" s="184">
        <v>14</v>
      </c>
      <c r="C31" s="184">
        <v>4</v>
      </c>
      <c r="D31" s="184">
        <v>0</v>
      </c>
      <c r="E31" s="184">
        <v>9</v>
      </c>
      <c r="F31" s="184">
        <v>3</v>
      </c>
      <c r="G31" s="184">
        <v>0</v>
      </c>
      <c r="H31" s="184">
        <v>2</v>
      </c>
      <c r="I31" s="184">
        <v>0</v>
      </c>
      <c r="J31" s="184">
        <v>0</v>
      </c>
      <c r="K31" s="184">
        <v>2</v>
      </c>
      <c r="L31" s="184">
        <v>1</v>
      </c>
      <c r="M31" s="184">
        <v>8</v>
      </c>
      <c r="N31" s="184">
        <v>3</v>
      </c>
      <c r="O31" s="184">
        <v>4</v>
      </c>
      <c r="P31" s="184">
        <v>9</v>
      </c>
      <c r="Q31" s="184">
        <v>4</v>
      </c>
      <c r="R31" s="184">
        <v>12</v>
      </c>
      <c r="S31" s="184">
        <v>11</v>
      </c>
      <c r="T31" s="184">
        <v>8</v>
      </c>
      <c r="U31" s="184">
        <v>0</v>
      </c>
      <c r="V31" s="184">
        <v>5</v>
      </c>
      <c r="W31" s="185">
        <v>12</v>
      </c>
      <c r="X31" s="185">
        <v>3</v>
      </c>
      <c r="Y31" s="185">
        <v>2</v>
      </c>
      <c r="Z31" s="185">
        <v>1</v>
      </c>
      <c r="AA31" s="185">
        <v>4</v>
      </c>
      <c r="AB31" s="185">
        <v>4</v>
      </c>
      <c r="AC31" s="185">
        <v>10</v>
      </c>
      <c r="AD31" s="186">
        <v>1</v>
      </c>
      <c r="AE31" s="185">
        <v>1</v>
      </c>
      <c r="AF31" s="185">
        <v>0</v>
      </c>
      <c r="AG31" s="185">
        <v>1</v>
      </c>
      <c r="AH31" s="185">
        <v>0</v>
      </c>
      <c r="AI31" s="185">
        <v>2</v>
      </c>
      <c r="AJ31" s="185">
        <v>3</v>
      </c>
      <c r="AK31" s="185">
        <v>0</v>
      </c>
      <c r="AL31" s="185">
        <v>0</v>
      </c>
      <c r="AM31" s="185">
        <v>2</v>
      </c>
      <c r="AN31" s="185">
        <v>4</v>
      </c>
      <c r="AO31" s="185">
        <v>1</v>
      </c>
      <c r="AP31" s="185">
        <v>3</v>
      </c>
      <c r="AQ31" s="185">
        <v>4</v>
      </c>
      <c r="AR31" s="185">
        <v>0</v>
      </c>
      <c r="AS31" s="185">
        <v>0</v>
      </c>
      <c r="AT31" s="185">
        <v>5</v>
      </c>
      <c r="AU31" s="185">
        <v>9</v>
      </c>
      <c r="AV31" s="185">
        <v>0</v>
      </c>
      <c r="AW31" s="185">
        <v>0</v>
      </c>
      <c r="AX31" s="185">
        <v>1</v>
      </c>
      <c r="AY31" s="185">
        <v>4</v>
      </c>
      <c r="AZ31" s="185">
        <v>8</v>
      </c>
      <c r="BA31" s="185">
        <v>0</v>
      </c>
      <c r="BB31" s="185">
        <v>78</v>
      </c>
      <c r="BC31" s="185">
        <v>2</v>
      </c>
      <c r="BD31" s="185">
        <v>5</v>
      </c>
      <c r="BE31" s="185">
        <v>0</v>
      </c>
      <c r="BF31" s="185">
        <v>2</v>
      </c>
      <c r="BG31" s="185">
        <v>4</v>
      </c>
      <c r="BH31" s="185">
        <v>1</v>
      </c>
      <c r="BI31" s="185">
        <v>2</v>
      </c>
      <c r="BJ31" s="185">
        <v>2</v>
      </c>
      <c r="BK31" s="185">
        <v>2</v>
      </c>
      <c r="BL31" s="185">
        <v>1</v>
      </c>
      <c r="BM31" s="185">
        <v>0</v>
      </c>
      <c r="BN31" s="185">
        <v>4</v>
      </c>
      <c r="BO31" s="185">
        <v>3</v>
      </c>
      <c r="BP31" s="185">
        <v>3</v>
      </c>
      <c r="BQ31" s="185">
        <v>0</v>
      </c>
      <c r="BR31" s="185">
        <v>0</v>
      </c>
      <c r="BS31" s="185">
        <v>2</v>
      </c>
      <c r="BT31" s="185">
        <v>0</v>
      </c>
      <c r="BU31" s="185">
        <v>1</v>
      </c>
      <c r="BV31" s="185">
        <v>2</v>
      </c>
      <c r="BW31" s="185">
        <v>2</v>
      </c>
      <c r="BX31" s="185">
        <v>5</v>
      </c>
      <c r="BY31" s="185">
        <v>0</v>
      </c>
      <c r="BZ31" s="185">
        <v>1</v>
      </c>
      <c r="CA31" s="185">
        <v>1</v>
      </c>
      <c r="CB31" s="185">
        <v>2</v>
      </c>
      <c r="CC31" s="185">
        <v>1</v>
      </c>
      <c r="CD31" s="185">
        <v>2</v>
      </c>
      <c r="CE31" s="185">
        <v>1</v>
      </c>
      <c r="CF31" s="185"/>
      <c r="CG31" s="185"/>
    </row>
    <row r="32" spans="1:85" s="192" customFormat="1" x14ac:dyDescent="0.25">
      <c r="A32" s="188" t="s">
        <v>400</v>
      </c>
      <c r="B32" s="189">
        <v>-21</v>
      </c>
      <c r="C32" s="189">
        <v>-8</v>
      </c>
      <c r="D32" s="189">
        <v>0</v>
      </c>
      <c r="E32" s="189">
        <v>-12</v>
      </c>
      <c r="F32" s="189">
        <v>-7</v>
      </c>
      <c r="G32" s="189">
        <v>-20</v>
      </c>
      <c r="H32" s="189">
        <v>-27</v>
      </c>
      <c r="I32" s="189">
        <v>-59</v>
      </c>
      <c r="J32" s="189">
        <v>-25</v>
      </c>
      <c r="K32" s="189">
        <v>-21</v>
      </c>
      <c r="L32" s="189">
        <v>-11</v>
      </c>
      <c r="M32" s="189">
        <v>-11</v>
      </c>
      <c r="N32" s="189">
        <v>-11</v>
      </c>
      <c r="O32" s="189">
        <v>-6</v>
      </c>
      <c r="P32" s="189">
        <v>-3</v>
      </c>
      <c r="Q32" s="189">
        <v>-2</v>
      </c>
      <c r="R32" s="189">
        <v>-6</v>
      </c>
      <c r="S32" s="189">
        <v>0</v>
      </c>
      <c r="T32" s="189">
        <v>-3</v>
      </c>
      <c r="U32" s="189">
        <v>-6</v>
      </c>
      <c r="V32" s="189">
        <v>-2</v>
      </c>
      <c r="W32" s="190">
        <v>-4</v>
      </c>
      <c r="X32" s="190">
        <v>-11</v>
      </c>
      <c r="Y32" s="190">
        <v>0</v>
      </c>
      <c r="Z32" s="190">
        <v>-9</v>
      </c>
      <c r="AA32" s="190">
        <v>-1</v>
      </c>
      <c r="AB32" s="190">
        <v>0</v>
      </c>
      <c r="AC32" s="190">
        <v>-3</v>
      </c>
      <c r="AD32" s="191">
        <v>0</v>
      </c>
      <c r="AE32" s="190">
        <v>-2</v>
      </c>
      <c r="AF32" s="190">
        <v>-1</v>
      </c>
      <c r="AG32" s="190">
        <v>0</v>
      </c>
      <c r="AH32" s="190">
        <v>-2</v>
      </c>
      <c r="AI32" s="190">
        <v>-9</v>
      </c>
      <c r="AJ32" s="190">
        <v>-5</v>
      </c>
      <c r="AK32" s="190">
        <v>-2</v>
      </c>
      <c r="AL32" s="190">
        <v>-2</v>
      </c>
      <c r="AM32" s="190">
        <v>-5</v>
      </c>
      <c r="AN32" s="190">
        <v>-3</v>
      </c>
      <c r="AO32" s="190">
        <v>-3</v>
      </c>
      <c r="AP32" s="190">
        <v>0</v>
      </c>
      <c r="AQ32" s="190">
        <v>0</v>
      </c>
      <c r="AR32" s="190">
        <v>-3</v>
      </c>
      <c r="AS32" s="190">
        <v>-1</v>
      </c>
      <c r="AT32" s="190">
        <v>-2</v>
      </c>
      <c r="AU32" s="190">
        <v>-2</v>
      </c>
      <c r="AV32" s="190">
        <v>-1</v>
      </c>
      <c r="AW32" s="190">
        <v>-1</v>
      </c>
      <c r="AX32" s="190">
        <v>-1</v>
      </c>
      <c r="AY32" s="190">
        <v>-1</v>
      </c>
      <c r="AZ32" s="190">
        <v>-2</v>
      </c>
      <c r="BA32" s="190">
        <v>0</v>
      </c>
      <c r="BB32" s="190">
        <v>0</v>
      </c>
      <c r="BC32" s="190">
        <v>0</v>
      </c>
      <c r="BD32" s="190">
        <v>0</v>
      </c>
      <c r="BE32" s="190">
        <v>0</v>
      </c>
      <c r="BF32" s="190">
        <v>0</v>
      </c>
      <c r="BG32" s="190">
        <v>-1</v>
      </c>
      <c r="BH32" s="190">
        <v>-1</v>
      </c>
      <c r="BI32" s="190">
        <v>-1</v>
      </c>
      <c r="BJ32" s="190">
        <v>-2</v>
      </c>
      <c r="BK32" s="190">
        <v>0</v>
      </c>
      <c r="BL32" s="190">
        <v>-5</v>
      </c>
      <c r="BM32" s="190">
        <v>-1</v>
      </c>
      <c r="BN32" s="190">
        <v>0</v>
      </c>
      <c r="BO32" s="190">
        <v>0</v>
      </c>
      <c r="BP32" s="190">
        <v>-2</v>
      </c>
      <c r="BQ32" s="190">
        <v>0</v>
      </c>
      <c r="BR32" s="190">
        <v>-4</v>
      </c>
      <c r="BS32" s="190">
        <v>0</v>
      </c>
      <c r="BT32" s="190">
        <v>-9</v>
      </c>
      <c r="BU32" s="190">
        <v>-7</v>
      </c>
      <c r="BV32" s="190">
        <v>-6</v>
      </c>
      <c r="BW32" s="190">
        <v>-2</v>
      </c>
      <c r="BX32" s="190">
        <v>-1</v>
      </c>
      <c r="BY32" s="190">
        <v>-2</v>
      </c>
      <c r="BZ32" s="190">
        <v>-3</v>
      </c>
      <c r="CA32" s="190">
        <v>-1</v>
      </c>
      <c r="CB32" s="190">
        <v>-2</v>
      </c>
      <c r="CC32" s="190">
        <v>-1</v>
      </c>
      <c r="CD32" s="190">
        <v>-3</v>
      </c>
      <c r="CE32" s="190">
        <v>0</v>
      </c>
      <c r="CF32" s="190"/>
      <c r="CG32" s="190"/>
    </row>
    <row r="33" spans="1:85" s="187" customFormat="1" x14ac:dyDescent="0.25">
      <c r="A33" s="183" t="s">
        <v>399</v>
      </c>
      <c r="B33" s="184">
        <v>6</v>
      </c>
      <c r="C33" s="184">
        <v>7</v>
      </c>
      <c r="D33" s="184">
        <v>5</v>
      </c>
      <c r="E33" s="184">
        <v>2</v>
      </c>
      <c r="F33" s="184">
        <v>2</v>
      </c>
      <c r="G33" s="184">
        <v>2</v>
      </c>
      <c r="H33" s="185">
        <v>9</v>
      </c>
      <c r="I33" s="185">
        <v>1</v>
      </c>
      <c r="J33" s="185">
        <v>3</v>
      </c>
      <c r="K33" s="185">
        <v>1</v>
      </c>
      <c r="L33" s="185">
        <v>0</v>
      </c>
      <c r="M33" s="184">
        <v>2</v>
      </c>
      <c r="N33" s="184">
        <v>2</v>
      </c>
      <c r="O33" s="184">
        <v>1</v>
      </c>
      <c r="P33" s="184">
        <v>9</v>
      </c>
      <c r="Q33" s="184">
        <v>3</v>
      </c>
      <c r="R33" s="184">
        <v>7</v>
      </c>
      <c r="S33" s="184">
        <v>8</v>
      </c>
      <c r="T33" s="184">
        <v>1</v>
      </c>
      <c r="U33" s="184">
        <v>8</v>
      </c>
      <c r="V33" s="184">
        <v>7</v>
      </c>
      <c r="W33" s="184">
        <v>7</v>
      </c>
      <c r="X33" s="185">
        <v>6</v>
      </c>
      <c r="Y33" s="185">
        <v>0</v>
      </c>
      <c r="Z33" s="185">
        <v>7</v>
      </c>
      <c r="AA33" s="185">
        <v>16</v>
      </c>
      <c r="AB33" s="185">
        <v>0</v>
      </c>
      <c r="AC33" s="185">
        <v>3</v>
      </c>
      <c r="AD33" s="186">
        <v>3</v>
      </c>
      <c r="AE33" s="185">
        <v>3</v>
      </c>
      <c r="AF33" s="185">
        <v>6</v>
      </c>
      <c r="AG33" s="185">
        <v>1</v>
      </c>
      <c r="AH33" s="185">
        <v>1</v>
      </c>
      <c r="AI33" s="185">
        <v>5</v>
      </c>
      <c r="AJ33" s="185">
        <v>3</v>
      </c>
      <c r="AK33" s="185">
        <v>3</v>
      </c>
      <c r="AL33" s="185">
        <v>0</v>
      </c>
      <c r="AM33" s="185">
        <v>6</v>
      </c>
      <c r="AN33" s="185">
        <v>5</v>
      </c>
      <c r="AO33" s="185">
        <v>4</v>
      </c>
      <c r="AP33" s="185">
        <v>5</v>
      </c>
      <c r="AQ33" s="185">
        <v>9</v>
      </c>
      <c r="AR33" s="185">
        <v>2</v>
      </c>
      <c r="AS33" s="185">
        <v>2</v>
      </c>
      <c r="AT33" s="185">
        <v>1</v>
      </c>
      <c r="AU33" s="185">
        <v>7</v>
      </c>
      <c r="AV33" s="185">
        <v>0</v>
      </c>
      <c r="AW33" s="185">
        <v>2</v>
      </c>
      <c r="AX33" s="185">
        <v>13</v>
      </c>
      <c r="AY33" s="185">
        <v>10</v>
      </c>
      <c r="AZ33" s="185">
        <v>6</v>
      </c>
      <c r="BA33" s="185">
        <v>8</v>
      </c>
      <c r="BB33" s="185">
        <v>0</v>
      </c>
      <c r="BC33" s="185">
        <v>4</v>
      </c>
      <c r="BD33" s="185">
        <v>0</v>
      </c>
      <c r="BE33" s="185">
        <v>2</v>
      </c>
      <c r="BF33" s="185">
        <v>0</v>
      </c>
      <c r="BG33" s="185">
        <v>18</v>
      </c>
      <c r="BH33" s="185">
        <v>0</v>
      </c>
      <c r="BI33" s="185">
        <v>2</v>
      </c>
      <c r="BJ33" s="185">
        <v>6</v>
      </c>
      <c r="BK33" s="185">
        <v>6</v>
      </c>
      <c r="BL33" s="185">
        <v>19</v>
      </c>
      <c r="BM33" s="185">
        <v>0</v>
      </c>
      <c r="BN33" s="185">
        <v>7</v>
      </c>
      <c r="BO33" s="185">
        <v>3</v>
      </c>
      <c r="BP33" s="185">
        <v>0</v>
      </c>
      <c r="BQ33" s="185">
        <v>7</v>
      </c>
      <c r="BR33" s="185">
        <v>5</v>
      </c>
      <c r="BS33" s="185">
        <v>2</v>
      </c>
      <c r="BT33" s="185">
        <v>16</v>
      </c>
      <c r="BU33" s="185">
        <v>3</v>
      </c>
      <c r="BV33" s="185">
        <v>9</v>
      </c>
      <c r="BW33" s="185">
        <v>1</v>
      </c>
      <c r="BX33" s="185">
        <v>4</v>
      </c>
      <c r="BY33" s="185">
        <v>6</v>
      </c>
      <c r="BZ33" s="185">
        <v>0</v>
      </c>
      <c r="CA33" s="185">
        <v>0</v>
      </c>
      <c r="CB33" s="185">
        <v>0</v>
      </c>
      <c r="CC33" s="185">
        <v>2</v>
      </c>
      <c r="CD33" s="185">
        <v>1</v>
      </c>
      <c r="CE33" s="185">
        <v>0</v>
      </c>
      <c r="CF33" s="185"/>
      <c r="CG33" s="185"/>
    </row>
    <row r="34" spans="1:85" s="192" customFormat="1" x14ac:dyDescent="0.25">
      <c r="A34" s="188" t="s">
        <v>401</v>
      </c>
      <c r="B34" s="189">
        <v>-24</v>
      </c>
      <c r="C34" s="189">
        <v>-7</v>
      </c>
      <c r="D34" s="189">
        <v>-12</v>
      </c>
      <c r="E34" s="189">
        <v>-38</v>
      </c>
      <c r="F34" s="189">
        <v>-24</v>
      </c>
      <c r="G34" s="189">
        <v>-33</v>
      </c>
      <c r="H34" s="190">
        <v>-32</v>
      </c>
      <c r="I34" s="190">
        <v>-22</v>
      </c>
      <c r="J34" s="190">
        <v>-44</v>
      </c>
      <c r="K34" s="190">
        <v>-24</v>
      </c>
      <c r="L34" s="190">
        <v>-18</v>
      </c>
      <c r="M34" s="189">
        <v>-20</v>
      </c>
      <c r="N34" s="189">
        <v>-6</v>
      </c>
      <c r="O34" s="189">
        <v>-4</v>
      </c>
      <c r="P34" s="189">
        <v>-2</v>
      </c>
      <c r="Q34" s="189">
        <v>-7</v>
      </c>
      <c r="R34" s="189">
        <v>-1</v>
      </c>
      <c r="S34" s="189">
        <v>-9</v>
      </c>
      <c r="T34" s="189">
        <v>-3</v>
      </c>
      <c r="U34" s="189">
        <v>-16</v>
      </c>
      <c r="V34" s="189">
        <v>-2</v>
      </c>
      <c r="W34" s="189">
        <v>-4</v>
      </c>
      <c r="X34" s="190">
        <v>-6</v>
      </c>
      <c r="Y34" s="190">
        <v>-8</v>
      </c>
      <c r="Z34" s="190">
        <v>-4</v>
      </c>
      <c r="AA34" s="190">
        <v>-11</v>
      </c>
      <c r="AB34" s="190">
        <v>-1</v>
      </c>
      <c r="AC34" s="190">
        <v>-6</v>
      </c>
      <c r="AD34" s="191">
        <v>-5</v>
      </c>
      <c r="AE34" s="190">
        <v>-3</v>
      </c>
      <c r="AF34" s="190">
        <v>-3</v>
      </c>
      <c r="AG34" s="190">
        <v>-3</v>
      </c>
      <c r="AH34" s="190">
        <v>-4</v>
      </c>
      <c r="AI34" s="190">
        <v>-3</v>
      </c>
      <c r="AJ34" s="190">
        <v>0</v>
      </c>
      <c r="AK34" s="190">
        <v>-1</v>
      </c>
      <c r="AL34" s="190">
        <v>-13</v>
      </c>
      <c r="AM34" s="190">
        <v>-2</v>
      </c>
      <c r="AN34" s="190">
        <v>0</v>
      </c>
      <c r="AO34" s="190">
        <v>-6</v>
      </c>
      <c r="AP34" s="190">
        <v>0</v>
      </c>
      <c r="AQ34" s="190">
        <v>-2</v>
      </c>
      <c r="AR34" s="190">
        <v>0</v>
      </c>
      <c r="AS34" s="190">
        <v>-4</v>
      </c>
      <c r="AT34" s="190">
        <v>-3</v>
      </c>
      <c r="AU34" s="190">
        <v>-4</v>
      </c>
      <c r="AV34" s="190">
        <v>-5</v>
      </c>
      <c r="AW34" s="190">
        <v>-8</v>
      </c>
      <c r="AX34" s="190">
        <v>0</v>
      </c>
      <c r="AY34" s="190">
        <v>0</v>
      </c>
      <c r="AZ34" s="190">
        <v>0</v>
      </c>
      <c r="BA34" s="190">
        <v>-3</v>
      </c>
      <c r="BB34" s="190">
        <v>0</v>
      </c>
      <c r="BC34" s="190">
        <v>-1</v>
      </c>
      <c r="BD34" s="190">
        <v>0</v>
      </c>
      <c r="BE34" s="190">
        <v>0</v>
      </c>
      <c r="BF34" s="190">
        <v>0</v>
      </c>
      <c r="BG34" s="190">
        <v>-1</v>
      </c>
      <c r="BH34" s="190">
        <v>-5</v>
      </c>
      <c r="BI34" s="190">
        <v>-1</v>
      </c>
      <c r="BJ34" s="190">
        <v>-2</v>
      </c>
      <c r="BK34" s="190">
        <v>-1</v>
      </c>
      <c r="BL34" s="190">
        <v>-3</v>
      </c>
      <c r="BM34" s="190">
        <v>-1</v>
      </c>
      <c r="BN34" s="190">
        <v>-4</v>
      </c>
      <c r="BO34" s="190">
        <v>-1</v>
      </c>
      <c r="BP34" s="190">
        <v>-3</v>
      </c>
      <c r="BQ34" s="190">
        <v>0</v>
      </c>
      <c r="BR34" s="190">
        <v>-2</v>
      </c>
      <c r="BS34" s="190">
        <v>-4</v>
      </c>
      <c r="BT34" s="190">
        <v>-3</v>
      </c>
      <c r="BU34" s="190">
        <v>-2</v>
      </c>
      <c r="BV34" s="190">
        <v>-8</v>
      </c>
      <c r="BW34" s="190">
        <v>0</v>
      </c>
      <c r="BX34" s="190">
        <v>-4</v>
      </c>
      <c r="BY34" s="190">
        <v>-2</v>
      </c>
      <c r="BZ34" s="190">
        <v>0</v>
      </c>
      <c r="CA34" s="190">
        <v>-3</v>
      </c>
      <c r="CB34" s="190">
        <v>-2</v>
      </c>
      <c r="CC34" s="190">
        <v>-16</v>
      </c>
      <c r="CD34" s="190">
        <v>-9</v>
      </c>
      <c r="CE34" s="190">
        <v>-1</v>
      </c>
      <c r="CF34" s="190"/>
      <c r="CG34" s="190"/>
    </row>
    <row r="35" spans="1:85" s="1" customFormat="1" x14ac:dyDescent="0.25"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BK35" s="1" t="s">
        <v>541</v>
      </c>
      <c r="BO35" s="1" t="s">
        <v>541</v>
      </c>
      <c r="BS35" s="1" t="s">
        <v>541</v>
      </c>
    </row>
    <row r="36" spans="1:85" x14ac:dyDescent="0.25">
      <c r="B36" s="48"/>
      <c r="C36" s="48"/>
      <c r="D36" s="48"/>
      <c r="E36" s="48"/>
      <c r="F36" s="51"/>
      <c r="G36" s="50"/>
      <c r="H36" s="50"/>
      <c r="I36" s="50"/>
      <c r="J36" s="50"/>
      <c r="K36" s="50"/>
      <c r="L36" s="49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16"/>
      <c r="Y36" s="16"/>
      <c r="Z36" s="16"/>
      <c r="AA36" s="16"/>
      <c r="AB36" s="16"/>
      <c r="AC36" s="16"/>
    </row>
    <row r="37" spans="1:85" x14ac:dyDescent="0.25">
      <c r="B37" s="48"/>
      <c r="C37" s="48"/>
      <c r="D37" s="48"/>
      <c r="E37" s="48"/>
      <c r="F37" s="51"/>
      <c r="G37" s="50"/>
      <c r="H37" s="50"/>
      <c r="I37" s="50"/>
      <c r="J37" s="50"/>
      <c r="K37" s="50"/>
      <c r="L37" s="49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16"/>
      <c r="Y37" s="16"/>
      <c r="Z37" s="16"/>
      <c r="AA37" s="16"/>
      <c r="AB37" s="16"/>
      <c r="AC37" s="16"/>
    </row>
    <row r="38" spans="1:85" x14ac:dyDescent="0.25">
      <c r="B38" s="48"/>
      <c r="C38" s="48"/>
      <c r="D38" s="48"/>
      <c r="E38" s="48"/>
      <c r="F38" s="51"/>
      <c r="G38" s="50"/>
      <c r="H38" s="50"/>
      <c r="I38" s="50"/>
      <c r="J38" s="50"/>
      <c r="K38" s="50"/>
      <c r="L38" s="49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16"/>
      <c r="Y38" s="16"/>
      <c r="Z38" s="16"/>
      <c r="AA38" s="16"/>
      <c r="AB38" s="16"/>
      <c r="AC38" s="16"/>
    </row>
    <row r="39" spans="1:85" x14ac:dyDescent="0.25">
      <c r="B39" s="48"/>
      <c r="C39" s="48"/>
      <c r="D39" s="48"/>
      <c r="E39" s="48"/>
      <c r="F39" s="51"/>
      <c r="G39" s="50"/>
      <c r="H39" s="50"/>
      <c r="I39" s="50"/>
      <c r="J39" s="50"/>
      <c r="K39" s="50"/>
      <c r="L39" s="49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16"/>
      <c r="Y39" s="16"/>
      <c r="Z39" s="16"/>
      <c r="AA39" s="16"/>
      <c r="AB39" s="16"/>
      <c r="AC39" s="16"/>
    </row>
    <row r="40" spans="1:85" s="204" customFormat="1" outlineLevel="1" x14ac:dyDescent="0.25">
      <c r="A40" s="201"/>
      <c r="B40" s="202"/>
      <c r="C40" s="202"/>
      <c r="D40" s="202"/>
      <c r="E40" s="203" t="str">
        <f t="shared" ref="E40:AN40" si="0">IF( ISERR( FIND( "Q4", E$28 ) ), "", LEFT( E$28, 4 ) )</f>
        <v>2001</v>
      </c>
      <c r="F40" s="203" t="str">
        <f t="shared" si="0"/>
        <v/>
      </c>
      <c r="G40" s="203" t="str">
        <f t="shared" si="0"/>
        <v/>
      </c>
      <c r="H40" s="203" t="str">
        <f t="shared" si="0"/>
        <v/>
      </c>
      <c r="I40" s="203" t="str">
        <f t="shared" si="0"/>
        <v>2002</v>
      </c>
      <c r="J40" s="203" t="str">
        <f t="shared" si="0"/>
        <v/>
      </c>
      <c r="K40" s="203" t="str">
        <f t="shared" si="0"/>
        <v/>
      </c>
      <c r="L40" s="203" t="str">
        <f t="shared" si="0"/>
        <v/>
      </c>
      <c r="M40" s="203" t="str">
        <f t="shared" si="0"/>
        <v>2003</v>
      </c>
      <c r="N40" s="203" t="str">
        <f t="shared" si="0"/>
        <v/>
      </c>
      <c r="O40" s="203" t="str">
        <f t="shared" si="0"/>
        <v/>
      </c>
      <c r="P40" s="203" t="str">
        <f t="shared" si="0"/>
        <v/>
      </c>
      <c r="Q40" s="203" t="str">
        <f t="shared" si="0"/>
        <v>2004</v>
      </c>
      <c r="R40" s="203" t="str">
        <f t="shared" si="0"/>
        <v/>
      </c>
      <c r="S40" s="203" t="str">
        <f t="shared" si="0"/>
        <v/>
      </c>
      <c r="T40" s="203" t="str">
        <f t="shared" si="0"/>
        <v/>
      </c>
      <c r="U40" s="203" t="str">
        <f t="shared" si="0"/>
        <v>2005</v>
      </c>
      <c r="V40" s="203" t="str">
        <f t="shared" si="0"/>
        <v/>
      </c>
      <c r="W40" s="203" t="str">
        <f t="shared" si="0"/>
        <v/>
      </c>
      <c r="X40" s="203" t="str">
        <f t="shared" si="0"/>
        <v/>
      </c>
      <c r="Y40" s="203" t="str">
        <f t="shared" si="0"/>
        <v>2006</v>
      </c>
      <c r="Z40" s="203" t="str">
        <f t="shared" si="0"/>
        <v/>
      </c>
      <c r="AA40" s="203" t="str">
        <f t="shared" si="0"/>
        <v/>
      </c>
      <c r="AB40" s="203" t="str">
        <f t="shared" si="0"/>
        <v/>
      </c>
      <c r="AC40" s="203" t="str">
        <f t="shared" si="0"/>
        <v>2007</v>
      </c>
      <c r="AD40" s="203" t="str">
        <f t="shared" si="0"/>
        <v/>
      </c>
      <c r="AE40" s="203" t="str">
        <f t="shared" si="0"/>
        <v/>
      </c>
      <c r="AF40" s="203" t="str">
        <f t="shared" si="0"/>
        <v/>
      </c>
      <c r="AG40" s="203" t="str">
        <f t="shared" si="0"/>
        <v>2008</v>
      </c>
      <c r="AH40" s="203" t="str">
        <f t="shared" si="0"/>
        <v/>
      </c>
      <c r="AI40" s="203" t="str">
        <f t="shared" si="0"/>
        <v/>
      </c>
      <c r="AJ40" s="203" t="str">
        <f t="shared" si="0"/>
        <v/>
      </c>
      <c r="AK40" s="203" t="str">
        <f t="shared" si="0"/>
        <v>2009</v>
      </c>
      <c r="AL40" s="203" t="str">
        <f t="shared" si="0"/>
        <v/>
      </c>
      <c r="AM40" s="203" t="str">
        <f t="shared" si="0"/>
        <v/>
      </c>
      <c r="AN40" s="203" t="str">
        <f t="shared" si="0"/>
        <v/>
      </c>
      <c r="AO40" s="203" t="str">
        <f>IF( ISERR( FIND( "Q4", AO$28 ) ), "", LEFT( AO$28, 4 ) )</f>
        <v>2010</v>
      </c>
      <c r="AP40" s="203" t="str">
        <f t="shared" ref="AP40:BX40" si="1">IF( ISERR( FIND( "Q4", AP$28 ) ), "", LEFT( AP$28, 4 ) )</f>
        <v/>
      </c>
      <c r="AQ40" s="203" t="str">
        <f t="shared" si="1"/>
        <v/>
      </c>
      <c r="AR40" s="203" t="str">
        <f t="shared" si="1"/>
        <v/>
      </c>
      <c r="AS40" s="203" t="str">
        <f t="shared" si="1"/>
        <v>2011</v>
      </c>
      <c r="AT40" s="203" t="str">
        <f t="shared" si="1"/>
        <v/>
      </c>
      <c r="AU40" s="203" t="str">
        <f t="shared" si="1"/>
        <v/>
      </c>
      <c r="AV40" s="203" t="str">
        <f t="shared" si="1"/>
        <v/>
      </c>
      <c r="AW40" s="203" t="str">
        <f t="shared" si="1"/>
        <v>2012</v>
      </c>
      <c r="AX40" s="203" t="str">
        <f t="shared" si="1"/>
        <v/>
      </c>
      <c r="AY40" s="203" t="str">
        <f t="shared" si="1"/>
        <v/>
      </c>
      <c r="AZ40" s="203" t="str">
        <f t="shared" si="1"/>
        <v/>
      </c>
      <c r="BA40" s="203" t="str">
        <f t="shared" si="1"/>
        <v>2013</v>
      </c>
      <c r="BB40" s="203" t="str">
        <f t="shared" si="1"/>
        <v/>
      </c>
      <c r="BC40" s="203" t="str">
        <f t="shared" si="1"/>
        <v/>
      </c>
      <c r="BD40" s="203" t="str">
        <f t="shared" si="1"/>
        <v/>
      </c>
      <c r="BE40" s="203" t="str">
        <f t="shared" si="1"/>
        <v>2014</v>
      </c>
      <c r="BF40" s="203" t="str">
        <f t="shared" si="1"/>
        <v/>
      </c>
      <c r="BG40" s="203" t="str">
        <f t="shared" si="1"/>
        <v/>
      </c>
      <c r="BH40" s="203" t="str">
        <f t="shared" si="1"/>
        <v/>
      </c>
      <c r="BI40" s="203" t="str">
        <f t="shared" si="1"/>
        <v>2015</v>
      </c>
      <c r="BJ40" s="203" t="str">
        <f t="shared" si="1"/>
        <v/>
      </c>
      <c r="BK40" s="203" t="str">
        <f t="shared" si="1"/>
        <v/>
      </c>
      <c r="BL40" s="203" t="str">
        <f t="shared" si="1"/>
        <v/>
      </c>
      <c r="BM40" s="203" t="str">
        <f>IF( ISERR( FIND( "Q4", BM$28 ) ), "", LEFT( BM$28, 4 ) )</f>
        <v>2016</v>
      </c>
      <c r="BN40" s="203" t="str">
        <f t="shared" si="1"/>
        <v/>
      </c>
      <c r="BO40" s="203" t="str">
        <f t="shared" si="1"/>
        <v/>
      </c>
      <c r="BP40" s="203" t="str">
        <f t="shared" si="1"/>
        <v/>
      </c>
      <c r="BQ40" s="203" t="str">
        <f>IF( ISERR( FIND( "Q4", BQ$28 ) ), "", LEFT( BQ$28, 4 ) )</f>
        <v>2017</v>
      </c>
      <c r="BR40" s="203" t="str">
        <f t="shared" si="1"/>
        <v/>
      </c>
      <c r="BS40" s="203" t="str">
        <f t="shared" si="1"/>
        <v/>
      </c>
      <c r="BT40" s="203" t="str">
        <f t="shared" si="1"/>
        <v/>
      </c>
      <c r="BU40" s="203">
        <v>2018</v>
      </c>
      <c r="BV40" s="203" t="str">
        <f t="shared" si="1"/>
        <v/>
      </c>
      <c r="BW40" s="203" t="str">
        <f t="shared" si="1"/>
        <v/>
      </c>
      <c r="BX40" s="203" t="str">
        <f t="shared" si="1"/>
        <v/>
      </c>
      <c r="BY40" s="203">
        <v>2019</v>
      </c>
      <c r="CC40" s="203">
        <v>2020</v>
      </c>
      <c r="CG40" s="203">
        <v>2021</v>
      </c>
    </row>
    <row r="41" spans="1:85" s="197" customFormat="1" outlineLevel="1" x14ac:dyDescent="0.25">
      <c r="A41" s="193"/>
      <c r="B41" s="194"/>
      <c r="C41" s="194"/>
      <c r="D41" s="194"/>
      <c r="E41" s="194"/>
      <c r="F41" s="195"/>
      <c r="G41" s="196"/>
      <c r="H41" s="196"/>
      <c r="I41" s="196"/>
      <c r="J41" s="196"/>
      <c r="K41" s="196"/>
      <c r="L41" s="196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</row>
    <row r="42" spans="1:85" s="423" customFormat="1" outlineLevel="1" x14ac:dyDescent="0.25">
      <c r="A42" s="422" t="s">
        <v>396</v>
      </c>
      <c r="E42" s="423">
        <f t="shared" ref="E42:N47" si="2">IF( ISERR( FIND( "Q4", E$28 ) ), "", SUM( B29:E29 ) )</f>
        <v>10</v>
      </c>
      <c r="F42" s="423" t="str">
        <f t="shared" si="2"/>
        <v/>
      </c>
      <c r="G42" s="423" t="str">
        <f t="shared" si="2"/>
        <v/>
      </c>
      <c r="H42" s="423" t="str">
        <f t="shared" si="2"/>
        <v/>
      </c>
      <c r="I42" s="423">
        <f t="shared" si="2"/>
        <v>2</v>
      </c>
      <c r="J42" s="423" t="str">
        <f t="shared" si="2"/>
        <v/>
      </c>
      <c r="K42" s="423" t="str">
        <f t="shared" si="2"/>
        <v/>
      </c>
      <c r="L42" s="423" t="str">
        <f t="shared" si="2"/>
        <v/>
      </c>
      <c r="M42" s="423">
        <f t="shared" si="2"/>
        <v>18</v>
      </c>
      <c r="N42" s="423" t="str">
        <f t="shared" si="2"/>
        <v/>
      </c>
      <c r="O42" s="423" t="str">
        <f t="shared" ref="O42:X47" si="3">IF( ISERR( FIND( "Q4", O$28 ) ), "", SUM( L29:O29 ) )</f>
        <v/>
      </c>
      <c r="P42" s="423" t="str">
        <f t="shared" si="3"/>
        <v/>
      </c>
      <c r="Q42" s="423">
        <f t="shared" si="3"/>
        <v>16</v>
      </c>
      <c r="R42" s="423" t="str">
        <f t="shared" si="3"/>
        <v/>
      </c>
      <c r="S42" s="423" t="str">
        <f t="shared" si="3"/>
        <v/>
      </c>
      <c r="T42" s="423" t="str">
        <f t="shared" si="3"/>
        <v/>
      </c>
      <c r="U42" s="423">
        <f t="shared" si="3"/>
        <v>18</v>
      </c>
      <c r="V42" s="423" t="str">
        <f t="shared" si="3"/>
        <v/>
      </c>
      <c r="W42" s="423" t="str">
        <f t="shared" si="3"/>
        <v/>
      </c>
      <c r="X42" s="423" t="str">
        <f t="shared" si="3"/>
        <v/>
      </c>
      <c r="Y42" s="423">
        <f t="shared" ref="Y42:AH47" si="4">IF( ISERR( FIND( "Q4", Y$28 ) ), "", SUM( V29:Y29 ) )</f>
        <v>25</v>
      </c>
      <c r="Z42" s="423" t="str">
        <f t="shared" si="4"/>
        <v/>
      </c>
      <c r="AA42" s="423" t="str">
        <f t="shared" si="4"/>
        <v/>
      </c>
      <c r="AB42" s="423" t="str">
        <f t="shared" si="4"/>
        <v/>
      </c>
      <c r="AC42" s="423">
        <f t="shared" si="4"/>
        <v>28</v>
      </c>
      <c r="AD42" s="423" t="str">
        <f t="shared" si="4"/>
        <v/>
      </c>
      <c r="AE42" s="423" t="str">
        <f t="shared" si="4"/>
        <v/>
      </c>
      <c r="AF42" s="423" t="str">
        <f t="shared" si="4"/>
        <v/>
      </c>
      <c r="AG42" s="423">
        <f t="shared" si="4"/>
        <v>8</v>
      </c>
      <c r="AH42" s="423" t="str">
        <f t="shared" si="4"/>
        <v/>
      </c>
      <c r="AI42" s="423" t="str">
        <f t="shared" ref="AI42:AR47" si="5">IF( ISERR( FIND( "Q4", AI$28 ) ), "", SUM( AF29:AI29 ) )</f>
        <v/>
      </c>
      <c r="AJ42" s="423" t="str">
        <f t="shared" si="5"/>
        <v/>
      </c>
      <c r="AK42" s="423">
        <f t="shared" si="5"/>
        <v>6</v>
      </c>
      <c r="AL42" s="423" t="str">
        <f t="shared" si="5"/>
        <v/>
      </c>
      <c r="AM42" s="423" t="str">
        <f t="shared" si="5"/>
        <v/>
      </c>
      <c r="AN42" s="423" t="str">
        <f t="shared" si="5"/>
        <v/>
      </c>
      <c r="AO42" s="423">
        <f t="shared" si="5"/>
        <v>7</v>
      </c>
      <c r="AP42" s="423" t="str">
        <f t="shared" si="5"/>
        <v/>
      </c>
      <c r="AQ42" s="423" t="str">
        <f t="shared" si="5"/>
        <v/>
      </c>
      <c r="AR42" s="423" t="str">
        <f t="shared" si="5"/>
        <v/>
      </c>
      <c r="AS42" s="423">
        <f t="shared" ref="AS42:AW47" si="6">IF( ISERR( FIND( "Q4", AS$28 ) ), "", SUM( AP29:AS29 ) )</f>
        <v>14</v>
      </c>
      <c r="AT42" s="423" t="str">
        <f t="shared" si="6"/>
        <v/>
      </c>
      <c r="AU42" s="423" t="str">
        <f t="shared" si="6"/>
        <v/>
      </c>
      <c r="AV42" s="423" t="str">
        <f t="shared" si="6"/>
        <v/>
      </c>
      <c r="AW42" s="423">
        <f t="shared" si="6"/>
        <v>13</v>
      </c>
      <c r="AX42" s="423" t="str">
        <f t="shared" ref="AX42:AX47" si="7">IF( ISERR( FIND( "Q4", AX$28 ) ), "", SUM( AQ29:AX29 ) )</f>
        <v/>
      </c>
      <c r="AY42" s="423" t="str">
        <f t="shared" ref="AY42:AY47" si="8">IF( ISERR( FIND( "Q4", AY$28 ) ), "", SUM( AR29:AY29 ) )</f>
        <v/>
      </c>
      <c r="AZ42" s="423" t="str">
        <f t="shared" ref="AZ42:AZ47" si="9">IF( ISERR( FIND( "Q4", AZ$28 ) ), "", SUM( AS29:AZ29 ) )</f>
        <v/>
      </c>
      <c r="BA42" s="423">
        <f t="shared" ref="BA42:BA47" si="10">IF( ISERR( FIND( "Q4", BA$28 ) ), "", SUM( AX29:BA29 ) )</f>
        <v>10</v>
      </c>
      <c r="BB42" s="423" t="str">
        <f t="shared" ref="BB42:BB47" si="11">IF( ISERR( FIND( "Q4", BB$28 ) ), "", SUM( AQ29:BB29 ) )</f>
        <v/>
      </c>
      <c r="BC42" s="423" t="str">
        <f t="shared" ref="BC42:BC47" si="12">IF( ISERR( FIND( "Q4", BC$28 ) ), "", SUM( AR29:BC29 ) )</f>
        <v/>
      </c>
      <c r="BD42" s="423" t="str">
        <f t="shared" ref="BD42:BD47" si="13">IF( ISERR( FIND( "Q4", BD$28 ) ), "", SUM( AS29:BD29 ) )</f>
        <v/>
      </c>
      <c r="BE42" s="423">
        <f t="shared" ref="BE42:BE47" si="14">IF( ISERR( FIND( "Q4", BE$28 ) ), "", SUM( BB29:BE29 ) )</f>
        <v>12</v>
      </c>
      <c r="BF42" s="423" t="str">
        <f t="shared" ref="BF42:BF47" si="15">IF( ISERR( FIND( "Q4", BF$28 ) ), "", SUM( AQ29:BF29 ) )</f>
        <v/>
      </c>
      <c r="BG42" s="423" t="str">
        <f t="shared" ref="BG42:BG47" si="16">IF( ISERR( FIND( "Q4", BG$28 ) ), "", SUM( AR29:BG29 ) )</f>
        <v/>
      </c>
      <c r="BH42" s="423" t="str">
        <f t="shared" ref="BH42:BH47" si="17">IF( ISERR( FIND( "Q4", BH$28 ) ), "", SUM( AS29:BH29 ) )</f>
        <v/>
      </c>
      <c r="BI42" s="423">
        <f t="shared" ref="BI42:BI47" si="18">IF( ISERR( FIND( "Q4", BI$28 ) ), "", SUM( BF29:BI29 ) )</f>
        <v>6</v>
      </c>
      <c r="BJ42" s="423" t="str">
        <f t="shared" ref="BJ42:BL47" si="19">IF( ISERR( FIND( "Q4", BJ$28 ) ), "", SUM( AQ29:BJ29 ) )</f>
        <v/>
      </c>
      <c r="BK42" s="423" t="str">
        <f t="shared" si="19"/>
        <v/>
      </c>
      <c r="BL42" s="423" t="str">
        <f t="shared" si="19"/>
        <v/>
      </c>
      <c r="BM42" s="423">
        <f t="shared" ref="BM42:BM47" si="20">IF( ISERR( FIND( "Q4", BM$28 ) ), "", SUM( BJ29:BM29 ) )</f>
        <v>13</v>
      </c>
      <c r="BN42" s="423" t="str">
        <f t="shared" ref="BN42:BP47" si="21">IF( ISERR( FIND( "Q4", BN$28 ) ), "", SUM( AQ29:BN29 ) )</f>
        <v/>
      </c>
      <c r="BO42" s="423" t="str">
        <f t="shared" si="21"/>
        <v/>
      </c>
      <c r="BP42" s="423" t="str">
        <f t="shared" si="21"/>
        <v/>
      </c>
      <c r="BQ42" s="423">
        <f t="shared" ref="BQ42:BQ47" si="22">IF( ISERR( FIND( "Q4", BQ$28 ) ), "", SUM( BN29:BQ29 ) )</f>
        <v>11</v>
      </c>
      <c r="BR42" s="423" t="str">
        <f t="shared" ref="BR42:BT47" si="23">IF( ISERR( FIND( "Q4", BR$28 ) ), "", SUM( AU29:BR29 ) )</f>
        <v/>
      </c>
      <c r="BS42" s="423" t="str">
        <f t="shared" si="23"/>
        <v/>
      </c>
      <c r="BT42" s="423" t="str">
        <f t="shared" si="23"/>
        <v/>
      </c>
      <c r="BU42" s="423">
        <f t="shared" ref="BU42:BU47" si="24">IF( ISERR( FIND( "Q4", BU$28 ) ), "", SUM( BR29:BU29 ) )</f>
        <v>12</v>
      </c>
      <c r="BV42" s="423" t="str">
        <f t="shared" ref="BV42:BV47" si="25">IF( ISERR( FIND( "Q4", BV$28 ) ), "", SUM( AY29:BV29 ) )</f>
        <v/>
      </c>
      <c r="BW42" s="423" t="str">
        <f t="shared" ref="BW42:BW47" si="26">IF( ISERR( FIND( "Q4", BW$28 ) ), "", SUM( AZ29:BW29 ) )</f>
        <v/>
      </c>
      <c r="BX42" s="423" t="str">
        <f t="shared" ref="BX42:BX47" si="27">IF( ISERR( FIND( "Q4", BX$28 ) ), "", SUM( BA29:BX29 ) )</f>
        <v/>
      </c>
      <c r="BY42" s="423">
        <f t="shared" ref="BY42:BY47" si="28">IF( ISERR( FIND( "Q4", BY$28 ) ), "", SUM( BV29:BY29 ) )</f>
        <v>26</v>
      </c>
      <c r="BZ42" s="423" t="str">
        <f t="shared" ref="BZ42:BZ47" si="29">IF( ISERR( FIND( "Q4", BZ$28 ) ), "", SUM( BW29:BZ29 ) )</f>
        <v/>
      </c>
      <c r="CA42" s="423" t="str">
        <f t="shared" ref="CA42:CA47" si="30">IF( ISERR( FIND( "Q4", CA$28 ) ), "", SUM( BX29:CA29 ) )</f>
        <v/>
      </c>
      <c r="CB42" s="423" t="str">
        <f t="shared" ref="CB42:CB47" si="31">IF( ISERR( FIND( "Q4", CB$28 ) ), "", SUM( BY29:CB29 ) )</f>
        <v/>
      </c>
      <c r="CC42" s="423">
        <f t="shared" ref="CC42:CC47" si="32">IF( ISERR( FIND( "Q4", CC$28 ) ), "", SUM( BZ29:CC29 ) )</f>
        <v>5</v>
      </c>
      <c r="CD42" s="423" t="str">
        <f t="shared" ref="CD42:CD47" ca="1" si="33">IF( ISERR( FIND( "Q4", CD$28 ) ), "", SUM( CA29:CD29 ) )</f>
        <v/>
      </c>
      <c r="CE42" s="423" t="str">
        <f t="shared" ref="CE42:CE47" ca="1" si="34">IF( ISERR( FIND( "Q4", CE$28 ) ), "", SUM( CB29:CE29 ) )</f>
        <v/>
      </c>
      <c r="CF42" s="423" t="str">
        <f t="shared" ref="CF42:CF47" ca="1" si="35">IF( ISERR( FIND( "Q4", CF$28 ) ), "", SUM( CC29:CF29 ) )</f>
        <v/>
      </c>
      <c r="CG42" s="423">
        <f t="shared" ref="CG42:CG47" ca="1" si="36">IF( ISERR( FIND( "Q4", CG$28 ) ), "", SUM( CD29:CG29 ) )</f>
        <v>0</v>
      </c>
    </row>
    <row r="43" spans="1:85" s="427" customFormat="1" outlineLevel="1" x14ac:dyDescent="0.25">
      <c r="A43" s="426" t="s">
        <v>397</v>
      </c>
      <c r="E43" s="427">
        <f t="shared" si="2"/>
        <v>-28</v>
      </c>
      <c r="F43" s="427" t="str">
        <f t="shared" si="2"/>
        <v/>
      </c>
      <c r="G43" s="427" t="str">
        <f t="shared" si="2"/>
        <v/>
      </c>
      <c r="H43" s="427" t="str">
        <f t="shared" si="2"/>
        <v/>
      </c>
      <c r="I43" s="427">
        <f t="shared" si="2"/>
        <v>-55</v>
      </c>
      <c r="J43" s="427" t="str">
        <f t="shared" si="2"/>
        <v/>
      </c>
      <c r="K43" s="427" t="str">
        <f t="shared" si="2"/>
        <v/>
      </c>
      <c r="L43" s="427" t="str">
        <f t="shared" si="2"/>
        <v/>
      </c>
      <c r="M43" s="427">
        <f t="shared" si="2"/>
        <v>-44</v>
      </c>
      <c r="N43" s="427" t="str">
        <f t="shared" si="2"/>
        <v/>
      </c>
      <c r="O43" s="427" t="str">
        <f t="shared" si="3"/>
        <v/>
      </c>
      <c r="P43" s="427" t="str">
        <f t="shared" si="3"/>
        <v/>
      </c>
      <c r="Q43" s="427">
        <f t="shared" si="3"/>
        <v>-18</v>
      </c>
      <c r="R43" s="427" t="str">
        <f t="shared" si="3"/>
        <v/>
      </c>
      <c r="S43" s="427" t="str">
        <f t="shared" si="3"/>
        <v/>
      </c>
      <c r="T43" s="427" t="str">
        <f t="shared" si="3"/>
        <v/>
      </c>
      <c r="U43" s="427">
        <f t="shared" si="3"/>
        <v>-4</v>
      </c>
      <c r="V43" s="427" t="str">
        <f t="shared" si="3"/>
        <v/>
      </c>
      <c r="W43" s="427" t="str">
        <f t="shared" si="3"/>
        <v/>
      </c>
      <c r="X43" s="427" t="str">
        <f t="shared" si="3"/>
        <v/>
      </c>
      <c r="Y43" s="427">
        <f t="shared" si="4"/>
        <v>-6</v>
      </c>
      <c r="Z43" s="427" t="str">
        <f t="shared" si="4"/>
        <v/>
      </c>
      <c r="AA43" s="427" t="str">
        <f t="shared" si="4"/>
        <v/>
      </c>
      <c r="AB43" s="427" t="str">
        <f t="shared" si="4"/>
        <v/>
      </c>
      <c r="AC43" s="427">
        <f t="shared" si="4"/>
        <v>-13</v>
      </c>
      <c r="AD43" s="427" t="str">
        <f t="shared" si="4"/>
        <v/>
      </c>
      <c r="AE43" s="427" t="str">
        <f t="shared" si="4"/>
        <v/>
      </c>
      <c r="AF43" s="427" t="str">
        <f t="shared" si="4"/>
        <v/>
      </c>
      <c r="AG43" s="427">
        <f t="shared" si="4"/>
        <v>-9</v>
      </c>
      <c r="AH43" s="427" t="str">
        <f t="shared" si="4"/>
        <v/>
      </c>
      <c r="AI43" s="427" t="str">
        <f t="shared" si="5"/>
        <v/>
      </c>
      <c r="AJ43" s="427" t="str">
        <f t="shared" si="5"/>
        <v/>
      </c>
      <c r="AK43" s="427">
        <f t="shared" si="5"/>
        <v>-8</v>
      </c>
      <c r="AL43" s="427" t="str">
        <f t="shared" si="5"/>
        <v/>
      </c>
      <c r="AM43" s="427" t="str">
        <f t="shared" si="5"/>
        <v/>
      </c>
      <c r="AN43" s="427" t="str">
        <f t="shared" si="5"/>
        <v/>
      </c>
      <c r="AO43" s="427">
        <f t="shared" si="5"/>
        <v>-17</v>
      </c>
      <c r="AP43" s="427" t="str">
        <f t="shared" si="5"/>
        <v/>
      </c>
      <c r="AQ43" s="427" t="str">
        <f t="shared" si="5"/>
        <v/>
      </c>
      <c r="AR43" s="427" t="str">
        <f t="shared" si="5"/>
        <v/>
      </c>
      <c r="AS43" s="427">
        <f t="shared" si="6"/>
        <v>-11</v>
      </c>
      <c r="AT43" s="427" t="str">
        <f t="shared" si="6"/>
        <v/>
      </c>
      <c r="AU43" s="427" t="str">
        <f t="shared" si="6"/>
        <v/>
      </c>
      <c r="AV43" s="427" t="str">
        <f t="shared" si="6"/>
        <v/>
      </c>
      <c r="AW43" s="427">
        <f t="shared" si="6"/>
        <v>-13</v>
      </c>
      <c r="AX43" s="427" t="str">
        <f t="shared" si="7"/>
        <v/>
      </c>
      <c r="AY43" s="427" t="str">
        <f t="shared" si="8"/>
        <v/>
      </c>
      <c r="AZ43" s="427" t="str">
        <f t="shared" si="9"/>
        <v/>
      </c>
      <c r="BA43" s="427">
        <f t="shared" si="10"/>
        <v>-13</v>
      </c>
      <c r="BB43" s="427" t="str">
        <f t="shared" si="11"/>
        <v/>
      </c>
      <c r="BC43" s="427" t="str">
        <f t="shared" si="12"/>
        <v/>
      </c>
      <c r="BD43" s="427" t="str">
        <f t="shared" si="13"/>
        <v/>
      </c>
      <c r="BE43" s="427">
        <f t="shared" si="14"/>
        <v>-2</v>
      </c>
      <c r="BF43" s="427" t="str">
        <f t="shared" si="15"/>
        <v/>
      </c>
      <c r="BG43" s="427" t="str">
        <f t="shared" si="16"/>
        <v/>
      </c>
      <c r="BH43" s="427" t="str">
        <f t="shared" si="17"/>
        <v/>
      </c>
      <c r="BI43" s="427">
        <f t="shared" si="18"/>
        <v>-5</v>
      </c>
      <c r="BJ43" s="427" t="str">
        <f t="shared" si="19"/>
        <v/>
      </c>
      <c r="BK43" s="427" t="str">
        <f t="shared" si="19"/>
        <v/>
      </c>
      <c r="BL43" s="427" t="str">
        <f t="shared" si="19"/>
        <v/>
      </c>
      <c r="BM43" s="427">
        <f t="shared" si="20"/>
        <v>-3</v>
      </c>
      <c r="BN43" s="427" t="str">
        <f t="shared" si="21"/>
        <v/>
      </c>
      <c r="BO43" s="427" t="str">
        <f t="shared" si="21"/>
        <v/>
      </c>
      <c r="BP43" s="427" t="str">
        <f t="shared" si="21"/>
        <v/>
      </c>
      <c r="BQ43" s="427">
        <f t="shared" si="22"/>
        <v>-4</v>
      </c>
      <c r="BR43" s="427" t="str">
        <f t="shared" si="23"/>
        <v/>
      </c>
      <c r="BS43" s="427" t="str">
        <f t="shared" si="23"/>
        <v/>
      </c>
      <c r="BT43" s="427" t="str">
        <f t="shared" si="23"/>
        <v/>
      </c>
      <c r="BU43" s="427">
        <f t="shared" si="24"/>
        <v>-21</v>
      </c>
      <c r="BV43" s="427" t="str">
        <f t="shared" si="25"/>
        <v/>
      </c>
      <c r="BW43" s="427" t="str">
        <f t="shared" si="26"/>
        <v/>
      </c>
      <c r="BX43" s="427" t="str">
        <f t="shared" si="27"/>
        <v/>
      </c>
      <c r="BY43" s="427">
        <f t="shared" si="28"/>
        <v>-10</v>
      </c>
      <c r="BZ43" s="427" t="str">
        <f t="shared" si="29"/>
        <v/>
      </c>
      <c r="CA43" s="427" t="str">
        <f t="shared" si="30"/>
        <v/>
      </c>
      <c r="CB43" s="427" t="str">
        <f t="shared" si="31"/>
        <v/>
      </c>
      <c r="CC43" s="427">
        <f t="shared" si="32"/>
        <v>-19</v>
      </c>
      <c r="CD43" s="427" t="str">
        <f t="shared" ca="1" si="33"/>
        <v/>
      </c>
      <c r="CE43" s="427" t="str">
        <f t="shared" ca="1" si="34"/>
        <v/>
      </c>
      <c r="CF43" s="427" t="str">
        <f t="shared" ca="1" si="35"/>
        <v/>
      </c>
      <c r="CG43" s="427">
        <f t="shared" ca="1" si="36"/>
        <v>-1</v>
      </c>
    </row>
    <row r="44" spans="1:85" s="423" customFormat="1" outlineLevel="1" x14ac:dyDescent="0.25">
      <c r="A44" s="422" t="s">
        <v>398</v>
      </c>
      <c r="E44" s="423">
        <f t="shared" si="2"/>
        <v>27</v>
      </c>
      <c r="F44" s="423" t="str">
        <f t="shared" si="2"/>
        <v/>
      </c>
      <c r="G44" s="423" t="str">
        <f t="shared" si="2"/>
        <v/>
      </c>
      <c r="H44" s="423" t="str">
        <f t="shared" si="2"/>
        <v/>
      </c>
      <c r="I44" s="423">
        <f t="shared" si="2"/>
        <v>5</v>
      </c>
      <c r="J44" s="423" t="str">
        <f t="shared" si="2"/>
        <v/>
      </c>
      <c r="K44" s="423" t="str">
        <f t="shared" si="2"/>
        <v/>
      </c>
      <c r="L44" s="423" t="str">
        <f t="shared" si="2"/>
        <v/>
      </c>
      <c r="M44" s="423">
        <f t="shared" si="2"/>
        <v>11</v>
      </c>
      <c r="N44" s="423" t="str">
        <f t="shared" si="2"/>
        <v/>
      </c>
      <c r="O44" s="423" t="str">
        <f t="shared" si="3"/>
        <v/>
      </c>
      <c r="P44" s="423" t="str">
        <f t="shared" si="3"/>
        <v/>
      </c>
      <c r="Q44" s="423">
        <f t="shared" si="3"/>
        <v>20</v>
      </c>
      <c r="R44" s="423" t="str">
        <f t="shared" si="3"/>
        <v/>
      </c>
      <c r="S44" s="423" t="str">
        <f t="shared" si="3"/>
        <v/>
      </c>
      <c r="T44" s="423" t="str">
        <f t="shared" si="3"/>
        <v/>
      </c>
      <c r="U44" s="423">
        <f t="shared" si="3"/>
        <v>31</v>
      </c>
      <c r="V44" s="423" t="str">
        <f t="shared" si="3"/>
        <v/>
      </c>
      <c r="W44" s="423" t="str">
        <f t="shared" si="3"/>
        <v/>
      </c>
      <c r="X44" s="423" t="str">
        <f t="shared" si="3"/>
        <v/>
      </c>
      <c r="Y44" s="423">
        <f t="shared" si="4"/>
        <v>22</v>
      </c>
      <c r="Z44" s="423" t="str">
        <f t="shared" si="4"/>
        <v/>
      </c>
      <c r="AA44" s="423" t="str">
        <f t="shared" si="4"/>
        <v/>
      </c>
      <c r="AB44" s="423" t="str">
        <f t="shared" si="4"/>
        <v/>
      </c>
      <c r="AC44" s="423">
        <f t="shared" si="4"/>
        <v>19</v>
      </c>
      <c r="AD44" s="423" t="str">
        <f t="shared" si="4"/>
        <v/>
      </c>
      <c r="AE44" s="423" t="str">
        <f t="shared" si="4"/>
        <v/>
      </c>
      <c r="AF44" s="423" t="str">
        <f t="shared" si="4"/>
        <v/>
      </c>
      <c r="AG44" s="423">
        <f t="shared" si="4"/>
        <v>3</v>
      </c>
      <c r="AH44" s="423" t="str">
        <f t="shared" si="4"/>
        <v/>
      </c>
      <c r="AI44" s="423" t="str">
        <f t="shared" si="5"/>
        <v/>
      </c>
      <c r="AJ44" s="423" t="str">
        <f t="shared" si="5"/>
        <v/>
      </c>
      <c r="AK44" s="423">
        <f t="shared" si="5"/>
        <v>5</v>
      </c>
      <c r="AL44" s="423" t="str">
        <f t="shared" si="5"/>
        <v/>
      </c>
      <c r="AM44" s="423" t="str">
        <f t="shared" si="5"/>
        <v/>
      </c>
      <c r="AN44" s="423" t="str">
        <f t="shared" si="5"/>
        <v/>
      </c>
      <c r="AO44" s="423">
        <f t="shared" si="5"/>
        <v>7</v>
      </c>
      <c r="AP44" s="423" t="str">
        <f t="shared" si="5"/>
        <v/>
      </c>
      <c r="AQ44" s="423" t="str">
        <f t="shared" si="5"/>
        <v/>
      </c>
      <c r="AR44" s="423" t="str">
        <f t="shared" si="5"/>
        <v/>
      </c>
      <c r="AS44" s="423">
        <f t="shared" si="6"/>
        <v>7</v>
      </c>
      <c r="AT44" s="423" t="str">
        <f t="shared" si="6"/>
        <v/>
      </c>
      <c r="AU44" s="423" t="str">
        <f t="shared" si="6"/>
        <v/>
      </c>
      <c r="AV44" s="423" t="str">
        <f t="shared" si="6"/>
        <v/>
      </c>
      <c r="AW44" s="423">
        <f t="shared" si="6"/>
        <v>14</v>
      </c>
      <c r="AX44" s="423" t="str">
        <f t="shared" si="7"/>
        <v/>
      </c>
      <c r="AY44" s="423" t="str">
        <f t="shared" si="8"/>
        <v/>
      </c>
      <c r="AZ44" s="423" t="str">
        <f t="shared" si="9"/>
        <v/>
      </c>
      <c r="BA44" s="423">
        <f t="shared" si="10"/>
        <v>13</v>
      </c>
      <c r="BB44" s="423" t="str">
        <f t="shared" si="11"/>
        <v/>
      </c>
      <c r="BC44" s="423" t="str">
        <f t="shared" si="12"/>
        <v/>
      </c>
      <c r="BD44" s="423" t="str">
        <f t="shared" si="13"/>
        <v/>
      </c>
      <c r="BE44" s="423">
        <f t="shared" si="14"/>
        <v>85</v>
      </c>
      <c r="BF44" s="423" t="str">
        <f t="shared" si="15"/>
        <v/>
      </c>
      <c r="BG44" s="423" t="str">
        <f t="shared" si="16"/>
        <v/>
      </c>
      <c r="BH44" s="423" t="str">
        <f t="shared" si="17"/>
        <v/>
      </c>
      <c r="BI44" s="423">
        <f t="shared" si="18"/>
        <v>9</v>
      </c>
      <c r="BJ44" s="423" t="str">
        <f t="shared" si="19"/>
        <v/>
      </c>
      <c r="BK44" s="423" t="str">
        <f t="shared" si="19"/>
        <v/>
      </c>
      <c r="BL44" s="423" t="str">
        <f t="shared" si="19"/>
        <v/>
      </c>
      <c r="BM44" s="423">
        <f t="shared" si="20"/>
        <v>5</v>
      </c>
      <c r="BN44" s="423" t="str">
        <f t="shared" si="21"/>
        <v/>
      </c>
      <c r="BO44" s="423" t="str">
        <f t="shared" si="21"/>
        <v/>
      </c>
      <c r="BP44" s="423" t="str">
        <f t="shared" si="21"/>
        <v/>
      </c>
      <c r="BQ44" s="423">
        <f t="shared" si="22"/>
        <v>10</v>
      </c>
      <c r="BR44" s="423" t="str">
        <f t="shared" si="23"/>
        <v/>
      </c>
      <c r="BS44" s="423" t="str">
        <f t="shared" si="23"/>
        <v/>
      </c>
      <c r="BT44" s="423" t="str">
        <f t="shared" si="23"/>
        <v/>
      </c>
      <c r="BU44" s="423">
        <f t="shared" si="24"/>
        <v>3</v>
      </c>
      <c r="BV44" s="423" t="str">
        <f t="shared" si="25"/>
        <v/>
      </c>
      <c r="BW44" s="423" t="str">
        <f t="shared" si="26"/>
        <v/>
      </c>
      <c r="BX44" s="423" t="str">
        <f t="shared" si="27"/>
        <v/>
      </c>
      <c r="BY44" s="423">
        <f t="shared" si="28"/>
        <v>9</v>
      </c>
      <c r="BZ44" s="423" t="str">
        <f t="shared" si="29"/>
        <v/>
      </c>
      <c r="CA44" s="423" t="str">
        <f t="shared" si="30"/>
        <v/>
      </c>
      <c r="CB44" s="423" t="str">
        <f t="shared" si="31"/>
        <v/>
      </c>
      <c r="CC44" s="423">
        <f t="shared" si="32"/>
        <v>5</v>
      </c>
      <c r="CD44" s="423" t="str">
        <f t="shared" ca="1" si="33"/>
        <v/>
      </c>
      <c r="CE44" s="423" t="str">
        <f t="shared" ca="1" si="34"/>
        <v/>
      </c>
      <c r="CF44" s="423" t="str">
        <f t="shared" ca="1" si="35"/>
        <v/>
      </c>
      <c r="CG44" s="423">
        <f t="shared" ca="1" si="36"/>
        <v>3</v>
      </c>
    </row>
    <row r="45" spans="1:85" s="427" customFormat="1" outlineLevel="1" x14ac:dyDescent="0.25">
      <c r="A45" s="426" t="s">
        <v>400</v>
      </c>
      <c r="E45" s="427">
        <f t="shared" si="2"/>
        <v>-41</v>
      </c>
      <c r="F45" s="427" t="str">
        <f t="shared" si="2"/>
        <v/>
      </c>
      <c r="G45" s="427" t="str">
        <f t="shared" si="2"/>
        <v/>
      </c>
      <c r="H45" s="427" t="str">
        <f t="shared" si="2"/>
        <v/>
      </c>
      <c r="I45" s="427">
        <f t="shared" si="2"/>
        <v>-113</v>
      </c>
      <c r="J45" s="427" t="str">
        <f t="shared" si="2"/>
        <v/>
      </c>
      <c r="K45" s="427" t="str">
        <f t="shared" si="2"/>
        <v/>
      </c>
      <c r="L45" s="427" t="str">
        <f t="shared" si="2"/>
        <v/>
      </c>
      <c r="M45" s="427">
        <f t="shared" si="2"/>
        <v>-68</v>
      </c>
      <c r="N45" s="427" t="str">
        <f t="shared" si="2"/>
        <v/>
      </c>
      <c r="O45" s="427" t="str">
        <f t="shared" si="3"/>
        <v/>
      </c>
      <c r="P45" s="427" t="str">
        <f t="shared" si="3"/>
        <v/>
      </c>
      <c r="Q45" s="427">
        <f t="shared" si="3"/>
        <v>-22</v>
      </c>
      <c r="R45" s="427" t="str">
        <f t="shared" si="3"/>
        <v/>
      </c>
      <c r="S45" s="427" t="str">
        <f t="shared" si="3"/>
        <v/>
      </c>
      <c r="T45" s="427" t="str">
        <f t="shared" si="3"/>
        <v/>
      </c>
      <c r="U45" s="427">
        <f t="shared" si="3"/>
        <v>-15</v>
      </c>
      <c r="V45" s="427" t="str">
        <f t="shared" si="3"/>
        <v/>
      </c>
      <c r="W45" s="427" t="str">
        <f t="shared" si="3"/>
        <v/>
      </c>
      <c r="X45" s="427" t="str">
        <f t="shared" si="3"/>
        <v/>
      </c>
      <c r="Y45" s="427">
        <f t="shared" si="4"/>
        <v>-17</v>
      </c>
      <c r="Z45" s="427" t="str">
        <f t="shared" si="4"/>
        <v/>
      </c>
      <c r="AA45" s="427" t="str">
        <f t="shared" si="4"/>
        <v/>
      </c>
      <c r="AB45" s="427" t="str">
        <f t="shared" si="4"/>
        <v/>
      </c>
      <c r="AC45" s="427">
        <f t="shared" si="4"/>
        <v>-13</v>
      </c>
      <c r="AD45" s="427" t="str">
        <f t="shared" si="4"/>
        <v/>
      </c>
      <c r="AE45" s="427" t="str">
        <f t="shared" si="4"/>
        <v/>
      </c>
      <c r="AF45" s="427" t="str">
        <f t="shared" si="4"/>
        <v/>
      </c>
      <c r="AG45" s="427">
        <f t="shared" si="4"/>
        <v>-3</v>
      </c>
      <c r="AH45" s="427" t="str">
        <f t="shared" si="4"/>
        <v/>
      </c>
      <c r="AI45" s="427" t="str">
        <f t="shared" si="5"/>
        <v/>
      </c>
      <c r="AJ45" s="427" t="str">
        <f t="shared" si="5"/>
        <v/>
      </c>
      <c r="AK45" s="427">
        <f t="shared" si="5"/>
        <v>-18</v>
      </c>
      <c r="AL45" s="427" t="str">
        <f t="shared" si="5"/>
        <v/>
      </c>
      <c r="AM45" s="427" t="str">
        <f t="shared" si="5"/>
        <v/>
      </c>
      <c r="AN45" s="427" t="str">
        <f t="shared" si="5"/>
        <v/>
      </c>
      <c r="AO45" s="427">
        <f t="shared" si="5"/>
        <v>-13</v>
      </c>
      <c r="AP45" s="427" t="str">
        <f t="shared" si="5"/>
        <v/>
      </c>
      <c r="AQ45" s="427" t="str">
        <f t="shared" si="5"/>
        <v/>
      </c>
      <c r="AR45" s="427" t="str">
        <f t="shared" si="5"/>
        <v/>
      </c>
      <c r="AS45" s="427">
        <f t="shared" si="6"/>
        <v>-4</v>
      </c>
      <c r="AT45" s="427" t="str">
        <f t="shared" si="6"/>
        <v/>
      </c>
      <c r="AU45" s="427" t="str">
        <f t="shared" si="6"/>
        <v/>
      </c>
      <c r="AV45" s="427" t="str">
        <f t="shared" si="6"/>
        <v/>
      </c>
      <c r="AW45" s="427">
        <f t="shared" si="6"/>
        <v>-6</v>
      </c>
      <c r="AX45" s="427" t="str">
        <f t="shared" si="7"/>
        <v/>
      </c>
      <c r="AY45" s="427" t="str">
        <f t="shared" si="8"/>
        <v/>
      </c>
      <c r="AZ45" s="427" t="str">
        <f t="shared" si="9"/>
        <v/>
      </c>
      <c r="BA45" s="427">
        <f t="shared" si="10"/>
        <v>-4</v>
      </c>
      <c r="BB45" s="427" t="str">
        <f t="shared" si="11"/>
        <v/>
      </c>
      <c r="BC45" s="427" t="str">
        <f t="shared" si="12"/>
        <v/>
      </c>
      <c r="BD45" s="427" t="str">
        <f t="shared" si="13"/>
        <v/>
      </c>
      <c r="BE45" s="427">
        <f t="shared" si="14"/>
        <v>0</v>
      </c>
      <c r="BF45" s="427" t="str">
        <f t="shared" si="15"/>
        <v/>
      </c>
      <c r="BG45" s="427" t="str">
        <f t="shared" si="16"/>
        <v/>
      </c>
      <c r="BH45" s="427" t="str">
        <f t="shared" si="17"/>
        <v/>
      </c>
      <c r="BI45" s="427">
        <f t="shared" si="18"/>
        <v>-3</v>
      </c>
      <c r="BJ45" s="427" t="str">
        <f t="shared" si="19"/>
        <v/>
      </c>
      <c r="BK45" s="427" t="str">
        <f t="shared" si="19"/>
        <v/>
      </c>
      <c r="BL45" s="427" t="str">
        <f t="shared" si="19"/>
        <v/>
      </c>
      <c r="BM45" s="427">
        <f t="shared" si="20"/>
        <v>-8</v>
      </c>
      <c r="BN45" s="427" t="str">
        <f t="shared" si="21"/>
        <v/>
      </c>
      <c r="BO45" s="427" t="str">
        <f t="shared" si="21"/>
        <v/>
      </c>
      <c r="BP45" s="427" t="str">
        <f t="shared" si="21"/>
        <v/>
      </c>
      <c r="BQ45" s="427">
        <f t="shared" si="22"/>
        <v>-2</v>
      </c>
      <c r="BR45" s="427" t="str">
        <f t="shared" si="23"/>
        <v/>
      </c>
      <c r="BS45" s="427" t="str">
        <f t="shared" si="23"/>
        <v/>
      </c>
      <c r="BT45" s="427" t="str">
        <f t="shared" si="23"/>
        <v/>
      </c>
      <c r="BU45" s="427">
        <f t="shared" si="24"/>
        <v>-20</v>
      </c>
      <c r="BV45" s="427" t="str">
        <f t="shared" si="25"/>
        <v/>
      </c>
      <c r="BW45" s="427" t="str">
        <f t="shared" si="26"/>
        <v/>
      </c>
      <c r="BX45" s="427" t="str">
        <f t="shared" si="27"/>
        <v/>
      </c>
      <c r="BY45" s="427">
        <f t="shared" si="28"/>
        <v>-11</v>
      </c>
      <c r="BZ45" s="427" t="str">
        <f t="shared" si="29"/>
        <v/>
      </c>
      <c r="CA45" s="427" t="str">
        <f t="shared" si="30"/>
        <v/>
      </c>
      <c r="CB45" s="427" t="str">
        <f t="shared" si="31"/>
        <v/>
      </c>
      <c r="CC45" s="427">
        <f t="shared" si="32"/>
        <v>-7</v>
      </c>
      <c r="CD45" s="427" t="str">
        <f t="shared" ca="1" si="33"/>
        <v/>
      </c>
      <c r="CE45" s="427" t="str">
        <f t="shared" ca="1" si="34"/>
        <v/>
      </c>
      <c r="CF45" s="427" t="str">
        <f t="shared" ca="1" si="35"/>
        <v/>
      </c>
      <c r="CG45" s="427">
        <f t="shared" ca="1" si="36"/>
        <v>-3</v>
      </c>
    </row>
    <row r="46" spans="1:85" s="429" customFormat="1" outlineLevel="1" x14ac:dyDescent="0.25">
      <c r="A46" s="428" t="s">
        <v>399</v>
      </c>
      <c r="E46" s="429">
        <f t="shared" si="2"/>
        <v>20</v>
      </c>
      <c r="F46" s="429" t="str">
        <f t="shared" si="2"/>
        <v/>
      </c>
      <c r="G46" s="429" t="str">
        <f t="shared" si="2"/>
        <v/>
      </c>
      <c r="H46" s="429" t="str">
        <f t="shared" si="2"/>
        <v/>
      </c>
      <c r="I46" s="429">
        <f t="shared" si="2"/>
        <v>14</v>
      </c>
      <c r="J46" s="429" t="str">
        <f t="shared" si="2"/>
        <v/>
      </c>
      <c r="K46" s="429" t="str">
        <f t="shared" si="2"/>
        <v/>
      </c>
      <c r="L46" s="429" t="str">
        <f t="shared" si="2"/>
        <v/>
      </c>
      <c r="M46" s="429">
        <f t="shared" si="2"/>
        <v>6</v>
      </c>
      <c r="N46" s="429" t="str">
        <f t="shared" si="2"/>
        <v/>
      </c>
      <c r="O46" s="429" t="str">
        <f t="shared" si="3"/>
        <v/>
      </c>
      <c r="P46" s="429" t="str">
        <f t="shared" si="3"/>
        <v/>
      </c>
      <c r="Q46" s="429">
        <f t="shared" si="3"/>
        <v>15</v>
      </c>
      <c r="R46" s="429" t="str">
        <f t="shared" si="3"/>
        <v/>
      </c>
      <c r="S46" s="429" t="str">
        <f t="shared" si="3"/>
        <v/>
      </c>
      <c r="T46" s="429" t="str">
        <f t="shared" si="3"/>
        <v/>
      </c>
      <c r="U46" s="429">
        <f t="shared" si="3"/>
        <v>24</v>
      </c>
      <c r="V46" s="429" t="str">
        <f t="shared" si="3"/>
        <v/>
      </c>
      <c r="W46" s="429" t="str">
        <f t="shared" si="3"/>
        <v/>
      </c>
      <c r="X46" s="429" t="str">
        <f t="shared" si="3"/>
        <v/>
      </c>
      <c r="Y46" s="429">
        <f t="shared" si="4"/>
        <v>20</v>
      </c>
      <c r="Z46" s="429" t="str">
        <f t="shared" si="4"/>
        <v/>
      </c>
      <c r="AA46" s="429" t="str">
        <f t="shared" si="4"/>
        <v/>
      </c>
      <c r="AB46" s="429" t="str">
        <f t="shared" si="4"/>
        <v/>
      </c>
      <c r="AC46" s="429">
        <f t="shared" si="4"/>
        <v>26</v>
      </c>
      <c r="AD46" s="429" t="str">
        <f t="shared" si="4"/>
        <v/>
      </c>
      <c r="AE46" s="429" t="str">
        <f t="shared" si="4"/>
        <v/>
      </c>
      <c r="AF46" s="429" t="str">
        <f t="shared" si="4"/>
        <v/>
      </c>
      <c r="AG46" s="429">
        <f t="shared" si="4"/>
        <v>13</v>
      </c>
      <c r="AH46" s="429" t="str">
        <f t="shared" si="4"/>
        <v/>
      </c>
      <c r="AI46" s="429" t="str">
        <f t="shared" si="5"/>
        <v/>
      </c>
      <c r="AJ46" s="429" t="str">
        <f t="shared" si="5"/>
        <v/>
      </c>
      <c r="AK46" s="429">
        <f t="shared" si="5"/>
        <v>12</v>
      </c>
      <c r="AL46" s="429" t="str">
        <f t="shared" si="5"/>
        <v/>
      </c>
      <c r="AM46" s="429" t="str">
        <f t="shared" si="5"/>
        <v/>
      </c>
      <c r="AN46" s="429" t="str">
        <f t="shared" si="5"/>
        <v/>
      </c>
      <c r="AO46" s="429">
        <f t="shared" si="5"/>
        <v>15</v>
      </c>
      <c r="AP46" s="429" t="str">
        <f t="shared" si="5"/>
        <v/>
      </c>
      <c r="AQ46" s="429" t="str">
        <f t="shared" si="5"/>
        <v/>
      </c>
      <c r="AR46" s="429" t="str">
        <f t="shared" si="5"/>
        <v/>
      </c>
      <c r="AS46" s="429">
        <f t="shared" si="6"/>
        <v>18</v>
      </c>
      <c r="AT46" s="429" t="str">
        <f t="shared" si="6"/>
        <v/>
      </c>
      <c r="AU46" s="429" t="str">
        <f t="shared" si="6"/>
        <v/>
      </c>
      <c r="AV46" s="429" t="str">
        <f t="shared" si="6"/>
        <v/>
      </c>
      <c r="AW46" s="429">
        <f t="shared" si="6"/>
        <v>10</v>
      </c>
      <c r="AX46" s="429" t="str">
        <f t="shared" si="7"/>
        <v/>
      </c>
      <c r="AY46" s="429" t="str">
        <f t="shared" si="8"/>
        <v/>
      </c>
      <c r="AZ46" s="429" t="str">
        <f t="shared" si="9"/>
        <v/>
      </c>
      <c r="BA46" s="429">
        <f t="shared" si="10"/>
        <v>37</v>
      </c>
      <c r="BB46" s="429" t="str">
        <f t="shared" si="11"/>
        <v/>
      </c>
      <c r="BC46" s="429" t="str">
        <f t="shared" si="12"/>
        <v/>
      </c>
      <c r="BD46" s="429" t="str">
        <f t="shared" si="13"/>
        <v/>
      </c>
      <c r="BE46" s="429">
        <f t="shared" si="14"/>
        <v>6</v>
      </c>
      <c r="BF46" s="429" t="str">
        <f t="shared" si="15"/>
        <v/>
      </c>
      <c r="BG46" s="429" t="str">
        <f t="shared" si="16"/>
        <v/>
      </c>
      <c r="BH46" s="429" t="str">
        <f t="shared" si="17"/>
        <v/>
      </c>
      <c r="BI46" s="429">
        <f t="shared" si="18"/>
        <v>20</v>
      </c>
      <c r="BJ46" s="429" t="str">
        <f t="shared" si="19"/>
        <v/>
      </c>
      <c r="BK46" s="429" t="str">
        <f t="shared" si="19"/>
        <v/>
      </c>
      <c r="BL46" s="429" t="str">
        <f t="shared" si="19"/>
        <v/>
      </c>
      <c r="BM46" s="429">
        <f t="shared" si="20"/>
        <v>31</v>
      </c>
      <c r="BN46" s="429" t="str">
        <f t="shared" si="21"/>
        <v/>
      </c>
      <c r="BO46" s="429" t="str">
        <f t="shared" si="21"/>
        <v/>
      </c>
      <c r="BP46" s="429" t="str">
        <f t="shared" si="21"/>
        <v/>
      </c>
      <c r="BQ46" s="429">
        <f t="shared" si="22"/>
        <v>17</v>
      </c>
      <c r="BR46" s="429" t="str">
        <f t="shared" si="23"/>
        <v/>
      </c>
      <c r="BS46" s="429" t="str">
        <f t="shared" si="23"/>
        <v/>
      </c>
      <c r="BT46" s="429" t="str">
        <f t="shared" si="23"/>
        <v/>
      </c>
      <c r="BU46" s="429">
        <f t="shared" si="24"/>
        <v>26</v>
      </c>
      <c r="BV46" s="429" t="str">
        <f t="shared" si="25"/>
        <v/>
      </c>
      <c r="BW46" s="429" t="str">
        <f t="shared" si="26"/>
        <v/>
      </c>
      <c r="BX46" s="429" t="str">
        <f t="shared" si="27"/>
        <v/>
      </c>
      <c r="BY46" s="429">
        <f t="shared" si="28"/>
        <v>20</v>
      </c>
      <c r="BZ46" s="429" t="str">
        <f t="shared" si="29"/>
        <v/>
      </c>
      <c r="CA46" s="429" t="str">
        <f t="shared" si="30"/>
        <v/>
      </c>
      <c r="CB46" s="429" t="str">
        <f t="shared" si="31"/>
        <v/>
      </c>
      <c r="CC46" s="429">
        <f t="shared" si="32"/>
        <v>2</v>
      </c>
      <c r="CD46" s="429" t="str">
        <f t="shared" ca="1" si="33"/>
        <v/>
      </c>
      <c r="CE46" s="429" t="str">
        <f t="shared" ca="1" si="34"/>
        <v/>
      </c>
      <c r="CF46" s="429" t="str">
        <f t="shared" ca="1" si="35"/>
        <v/>
      </c>
      <c r="CG46" s="429">
        <f t="shared" ca="1" si="36"/>
        <v>1</v>
      </c>
    </row>
    <row r="47" spans="1:85" s="427" customFormat="1" outlineLevel="1" x14ac:dyDescent="0.25">
      <c r="A47" s="426" t="s">
        <v>401</v>
      </c>
      <c r="E47" s="427">
        <f t="shared" si="2"/>
        <v>-81</v>
      </c>
      <c r="F47" s="427" t="str">
        <f t="shared" si="2"/>
        <v/>
      </c>
      <c r="G47" s="427" t="str">
        <f t="shared" si="2"/>
        <v/>
      </c>
      <c r="H47" s="427" t="str">
        <f t="shared" si="2"/>
        <v/>
      </c>
      <c r="I47" s="427">
        <f t="shared" si="2"/>
        <v>-111</v>
      </c>
      <c r="J47" s="427" t="str">
        <f t="shared" si="2"/>
        <v/>
      </c>
      <c r="K47" s="427" t="str">
        <f t="shared" si="2"/>
        <v/>
      </c>
      <c r="L47" s="427" t="str">
        <f t="shared" si="2"/>
        <v/>
      </c>
      <c r="M47" s="427">
        <f t="shared" si="2"/>
        <v>-106</v>
      </c>
      <c r="N47" s="427" t="str">
        <f t="shared" si="2"/>
        <v/>
      </c>
      <c r="O47" s="427" t="str">
        <f t="shared" si="3"/>
        <v/>
      </c>
      <c r="P47" s="427" t="str">
        <f t="shared" si="3"/>
        <v/>
      </c>
      <c r="Q47" s="427">
        <f t="shared" si="3"/>
        <v>-19</v>
      </c>
      <c r="R47" s="427" t="str">
        <f t="shared" si="3"/>
        <v/>
      </c>
      <c r="S47" s="427" t="str">
        <f t="shared" si="3"/>
        <v/>
      </c>
      <c r="T47" s="427" t="str">
        <f t="shared" si="3"/>
        <v/>
      </c>
      <c r="U47" s="427">
        <f t="shared" si="3"/>
        <v>-29</v>
      </c>
      <c r="V47" s="427" t="str">
        <f t="shared" si="3"/>
        <v/>
      </c>
      <c r="W47" s="427" t="str">
        <f t="shared" si="3"/>
        <v/>
      </c>
      <c r="X47" s="427" t="str">
        <f t="shared" si="3"/>
        <v/>
      </c>
      <c r="Y47" s="427">
        <f t="shared" si="4"/>
        <v>-20</v>
      </c>
      <c r="Z47" s="427" t="str">
        <f t="shared" si="4"/>
        <v/>
      </c>
      <c r="AA47" s="427" t="str">
        <f t="shared" si="4"/>
        <v/>
      </c>
      <c r="AB47" s="427" t="str">
        <f t="shared" si="4"/>
        <v/>
      </c>
      <c r="AC47" s="427">
        <f t="shared" si="4"/>
        <v>-22</v>
      </c>
      <c r="AD47" s="427" t="str">
        <f t="shared" si="4"/>
        <v/>
      </c>
      <c r="AE47" s="427" t="str">
        <f t="shared" si="4"/>
        <v/>
      </c>
      <c r="AF47" s="427" t="str">
        <f t="shared" si="4"/>
        <v/>
      </c>
      <c r="AG47" s="427">
        <f t="shared" si="4"/>
        <v>-14</v>
      </c>
      <c r="AH47" s="427" t="str">
        <f t="shared" si="4"/>
        <v/>
      </c>
      <c r="AI47" s="427" t="str">
        <f t="shared" si="5"/>
        <v/>
      </c>
      <c r="AJ47" s="427" t="str">
        <f t="shared" si="5"/>
        <v/>
      </c>
      <c r="AK47" s="427">
        <f t="shared" si="5"/>
        <v>-8</v>
      </c>
      <c r="AL47" s="427" t="str">
        <f t="shared" si="5"/>
        <v/>
      </c>
      <c r="AM47" s="427" t="str">
        <f t="shared" si="5"/>
        <v/>
      </c>
      <c r="AN47" s="427" t="str">
        <f t="shared" si="5"/>
        <v/>
      </c>
      <c r="AO47" s="427">
        <f t="shared" si="5"/>
        <v>-21</v>
      </c>
      <c r="AP47" s="427" t="str">
        <f t="shared" si="5"/>
        <v/>
      </c>
      <c r="AQ47" s="427" t="str">
        <f t="shared" si="5"/>
        <v/>
      </c>
      <c r="AR47" s="427" t="str">
        <f t="shared" si="5"/>
        <v/>
      </c>
      <c r="AS47" s="427">
        <f t="shared" si="6"/>
        <v>-6</v>
      </c>
      <c r="AT47" s="427" t="str">
        <f t="shared" si="6"/>
        <v/>
      </c>
      <c r="AU47" s="427" t="str">
        <f t="shared" si="6"/>
        <v/>
      </c>
      <c r="AV47" s="427" t="str">
        <f t="shared" si="6"/>
        <v/>
      </c>
      <c r="AW47" s="427">
        <f t="shared" si="6"/>
        <v>-20</v>
      </c>
      <c r="AX47" s="427" t="str">
        <f t="shared" si="7"/>
        <v/>
      </c>
      <c r="AY47" s="427" t="str">
        <f t="shared" si="8"/>
        <v/>
      </c>
      <c r="AZ47" s="427" t="str">
        <f t="shared" si="9"/>
        <v/>
      </c>
      <c r="BA47" s="427">
        <f t="shared" si="10"/>
        <v>-3</v>
      </c>
      <c r="BB47" s="427" t="str">
        <f t="shared" si="11"/>
        <v/>
      </c>
      <c r="BC47" s="427" t="str">
        <f t="shared" si="12"/>
        <v/>
      </c>
      <c r="BD47" s="427" t="str">
        <f t="shared" si="13"/>
        <v/>
      </c>
      <c r="BE47" s="427">
        <f t="shared" si="14"/>
        <v>-1</v>
      </c>
      <c r="BF47" s="427" t="str">
        <f t="shared" si="15"/>
        <v/>
      </c>
      <c r="BG47" s="427" t="str">
        <f t="shared" si="16"/>
        <v/>
      </c>
      <c r="BH47" s="427" t="str">
        <f t="shared" si="17"/>
        <v/>
      </c>
      <c r="BI47" s="427">
        <f t="shared" si="18"/>
        <v>-7</v>
      </c>
      <c r="BJ47" s="427" t="str">
        <f t="shared" si="19"/>
        <v/>
      </c>
      <c r="BK47" s="427" t="str">
        <f t="shared" si="19"/>
        <v/>
      </c>
      <c r="BL47" s="427" t="str">
        <f t="shared" si="19"/>
        <v/>
      </c>
      <c r="BM47" s="427">
        <f t="shared" si="20"/>
        <v>-7</v>
      </c>
      <c r="BN47" s="427" t="str">
        <f t="shared" si="21"/>
        <v/>
      </c>
      <c r="BO47" s="427" t="str">
        <f t="shared" si="21"/>
        <v/>
      </c>
      <c r="BP47" s="427" t="str">
        <f t="shared" si="21"/>
        <v/>
      </c>
      <c r="BQ47" s="427">
        <f t="shared" si="22"/>
        <v>-8</v>
      </c>
      <c r="BR47" s="427" t="str">
        <f t="shared" si="23"/>
        <v/>
      </c>
      <c r="BS47" s="427" t="str">
        <f t="shared" si="23"/>
        <v/>
      </c>
      <c r="BT47" s="427" t="str">
        <f t="shared" si="23"/>
        <v/>
      </c>
      <c r="BU47" s="427">
        <f t="shared" si="24"/>
        <v>-11</v>
      </c>
      <c r="BV47" s="427" t="str">
        <f t="shared" si="25"/>
        <v/>
      </c>
      <c r="BW47" s="427" t="str">
        <f t="shared" si="26"/>
        <v/>
      </c>
      <c r="BX47" s="427" t="str">
        <f t="shared" si="27"/>
        <v/>
      </c>
      <c r="BY47" s="427">
        <f t="shared" si="28"/>
        <v>-14</v>
      </c>
      <c r="BZ47" s="427" t="str">
        <f t="shared" si="29"/>
        <v/>
      </c>
      <c r="CA47" s="427" t="str">
        <f t="shared" si="30"/>
        <v/>
      </c>
      <c r="CB47" s="427" t="str">
        <f t="shared" si="31"/>
        <v/>
      </c>
      <c r="CC47" s="427">
        <f t="shared" si="32"/>
        <v>-21</v>
      </c>
      <c r="CD47" s="427" t="str">
        <f t="shared" ca="1" si="33"/>
        <v/>
      </c>
      <c r="CE47" s="427" t="str">
        <f t="shared" ca="1" si="34"/>
        <v/>
      </c>
      <c r="CF47" s="427" t="str">
        <f t="shared" ca="1" si="35"/>
        <v/>
      </c>
      <c r="CG47" s="427">
        <f t="shared" ca="1" si="36"/>
        <v>-10</v>
      </c>
    </row>
    <row r="48" spans="1:85" s="174" customFormat="1" outlineLevel="1" x14ac:dyDescent="0.25">
      <c r="B48" s="176"/>
      <c r="C48" s="176"/>
      <c r="D48" s="176"/>
      <c r="E48" s="176"/>
      <c r="F48" s="177"/>
      <c r="G48" s="178"/>
      <c r="H48" s="178"/>
      <c r="I48" s="178"/>
      <c r="J48" s="178"/>
      <c r="K48" s="178"/>
      <c r="L48" s="179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80"/>
      <c r="Y48" s="180"/>
      <c r="Z48" s="180"/>
      <c r="AA48" s="180"/>
      <c r="AB48" s="180"/>
      <c r="AC48" s="180"/>
    </row>
    <row r="49" spans="1:85" s="174" customFormat="1" outlineLevel="1" x14ac:dyDescent="0.25">
      <c r="B49" s="176"/>
      <c r="C49" s="176"/>
      <c r="D49" s="176"/>
      <c r="E49" s="176"/>
      <c r="F49" s="177"/>
      <c r="G49" s="178"/>
      <c r="H49" s="178"/>
      <c r="I49" s="178"/>
      <c r="J49" s="178"/>
      <c r="K49" s="178"/>
      <c r="L49" s="179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80"/>
      <c r="Y49" s="180"/>
      <c r="Z49" s="180"/>
      <c r="AA49" s="180"/>
      <c r="AB49" s="180"/>
      <c r="AC49" s="180"/>
    </row>
    <row r="50" spans="1:85" s="423" customFormat="1" outlineLevel="1" x14ac:dyDescent="0.25">
      <c r="A50" s="422" t="s">
        <v>402</v>
      </c>
      <c r="E50" s="423">
        <f t="shared" ref="E50:AR50" si="37">IF( LEN( E42 ) = 0, "", ABS( E42 ) + ABS( E43 ) )</f>
        <v>38</v>
      </c>
      <c r="F50" s="423" t="str">
        <f t="shared" si="37"/>
        <v/>
      </c>
      <c r="G50" s="423" t="str">
        <f t="shared" si="37"/>
        <v/>
      </c>
      <c r="H50" s="423" t="str">
        <f t="shared" si="37"/>
        <v/>
      </c>
      <c r="I50" s="423">
        <f t="shared" si="37"/>
        <v>57</v>
      </c>
      <c r="J50" s="423" t="str">
        <f t="shared" si="37"/>
        <v/>
      </c>
      <c r="K50" s="423" t="str">
        <f t="shared" si="37"/>
        <v/>
      </c>
      <c r="L50" s="423" t="str">
        <f t="shared" si="37"/>
        <v/>
      </c>
      <c r="M50" s="423">
        <f t="shared" si="37"/>
        <v>62</v>
      </c>
      <c r="N50" s="423" t="str">
        <f t="shared" si="37"/>
        <v/>
      </c>
      <c r="O50" s="423" t="str">
        <f t="shared" si="37"/>
        <v/>
      </c>
      <c r="P50" s="423" t="str">
        <f t="shared" si="37"/>
        <v/>
      </c>
      <c r="Q50" s="423">
        <f t="shared" si="37"/>
        <v>34</v>
      </c>
      <c r="R50" s="423" t="str">
        <f t="shared" si="37"/>
        <v/>
      </c>
      <c r="S50" s="423" t="str">
        <f t="shared" si="37"/>
        <v/>
      </c>
      <c r="T50" s="423" t="str">
        <f t="shared" si="37"/>
        <v/>
      </c>
      <c r="U50" s="423">
        <f t="shared" si="37"/>
        <v>22</v>
      </c>
      <c r="V50" s="423" t="str">
        <f t="shared" si="37"/>
        <v/>
      </c>
      <c r="W50" s="423" t="str">
        <f t="shared" si="37"/>
        <v/>
      </c>
      <c r="X50" s="423" t="str">
        <f t="shared" si="37"/>
        <v/>
      </c>
      <c r="Y50" s="423">
        <f t="shared" si="37"/>
        <v>31</v>
      </c>
      <c r="Z50" s="423" t="str">
        <f t="shared" si="37"/>
        <v/>
      </c>
      <c r="AA50" s="423" t="str">
        <f t="shared" si="37"/>
        <v/>
      </c>
      <c r="AB50" s="423" t="str">
        <f t="shared" si="37"/>
        <v/>
      </c>
      <c r="AC50" s="423">
        <f t="shared" si="37"/>
        <v>41</v>
      </c>
      <c r="AD50" s="423" t="str">
        <f t="shared" si="37"/>
        <v/>
      </c>
      <c r="AE50" s="423" t="str">
        <f t="shared" si="37"/>
        <v/>
      </c>
      <c r="AF50" s="423" t="str">
        <f t="shared" si="37"/>
        <v/>
      </c>
      <c r="AG50" s="423">
        <f t="shared" si="37"/>
        <v>17</v>
      </c>
      <c r="AH50" s="423" t="str">
        <f t="shared" si="37"/>
        <v/>
      </c>
      <c r="AI50" s="423" t="str">
        <f t="shared" si="37"/>
        <v/>
      </c>
      <c r="AJ50" s="423" t="str">
        <f t="shared" si="37"/>
        <v/>
      </c>
      <c r="AK50" s="423">
        <f t="shared" si="37"/>
        <v>14</v>
      </c>
      <c r="AL50" s="423" t="str">
        <f t="shared" si="37"/>
        <v/>
      </c>
      <c r="AM50" s="423" t="str">
        <f t="shared" si="37"/>
        <v/>
      </c>
      <c r="AN50" s="423" t="str">
        <f t="shared" si="37"/>
        <v/>
      </c>
      <c r="AO50" s="423">
        <f t="shared" si="37"/>
        <v>24</v>
      </c>
      <c r="AP50" s="423" t="str">
        <f t="shared" si="37"/>
        <v/>
      </c>
      <c r="AQ50" s="423" t="str">
        <f t="shared" si="37"/>
        <v/>
      </c>
      <c r="AR50" s="423" t="str">
        <f t="shared" si="37"/>
        <v/>
      </c>
      <c r="AS50" s="423">
        <f t="shared" ref="AS50:BU50" si="38">IF( LEN( AS42 ) = 0, "", ABS( AS42 ) + ABS( AS43 ) )</f>
        <v>25</v>
      </c>
      <c r="AT50" s="423" t="str">
        <f t="shared" si="38"/>
        <v/>
      </c>
      <c r="AU50" s="423" t="str">
        <f t="shared" si="38"/>
        <v/>
      </c>
      <c r="AV50" s="423" t="str">
        <f t="shared" si="38"/>
        <v/>
      </c>
      <c r="AW50" s="423">
        <f t="shared" si="38"/>
        <v>26</v>
      </c>
      <c r="AX50" s="423" t="str">
        <f t="shared" ref="AX50:BQ50" si="39">IF( LEN( AX42 ) = 0, "", ABS( AX42 ) + ABS( AX43 ) )</f>
        <v/>
      </c>
      <c r="AY50" s="423" t="str">
        <f t="shared" si="39"/>
        <v/>
      </c>
      <c r="AZ50" s="423" t="str">
        <f t="shared" si="39"/>
        <v/>
      </c>
      <c r="BA50" s="423">
        <f t="shared" si="39"/>
        <v>23</v>
      </c>
      <c r="BB50" s="423" t="str">
        <f t="shared" si="39"/>
        <v/>
      </c>
      <c r="BC50" s="423" t="str">
        <f t="shared" si="39"/>
        <v/>
      </c>
      <c r="BD50" s="423" t="str">
        <f t="shared" si="39"/>
        <v/>
      </c>
      <c r="BE50" s="423">
        <f t="shared" si="39"/>
        <v>14</v>
      </c>
      <c r="BF50" s="423" t="str">
        <f t="shared" si="39"/>
        <v/>
      </c>
      <c r="BG50" s="423" t="str">
        <f t="shared" si="39"/>
        <v/>
      </c>
      <c r="BH50" s="423" t="str">
        <f t="shared" si="39"/>
        <v/>
      </c>
      <c r="BI50" s="423">
        <f t="shared" si="39"/>
        <v>11</v>
      </c>
      <c r="BJ50" s="423" t="str">
        <f t="shared" si="39"/>
        <v/>
      </c>
      <c r="BK50" s="423" t="str">
        <f t="shared" si="39"/>
        <v/>
      </c>
      <c r="BL50" s="423" t="str">
        <f t="shared" si="39"/>
        <v/>
      </c>
      <c r="BM50" s="423">
        <f t="shared" si="39"/>
        <v>16</v>
      </c>
      <c r="BN50" s="423" t="str">
        <f t="shared" si="39"/>
        <v/>
      </c>
      <c r="BO50" s="423" t="str">
        <f t="shared" si="39"/>
        <v/>
      </c>
      <c r="BP50" s="423" t="str">
        <f t="shared" si="39"/>
        <v/>
      </c>
      <c r="BQ50" s="423">
        <f t="shared" si="39"/>
        <v>15</v>
      </c>
      <c r="BR50" s="423" t="str">
        <f t="shared" si="38"/>
        <v/>
      </c>
      <c r="BS50" s="423" t="str">
        <f t="shared" si="38"/>
        <v/>
      </c>
      <c r="BT50" s="423" t="str">
        <f t="shared" si="38"/>
        <v/>
      </c>
      <c r="BU50" s="423">
        <f t="shared" si="38"/>
        <v>33</v>
      </c>
      <c r="BV50" s="423" t="str">
        <f t="shared" ref="BV50:CC50" si="40">IF( LEN( BV42 ) = 0, "", ABS( BV42 ) + ABS( BV43 ) )</f>
        <v/>
      </c>
      <c r="BW50" s="423" t="str">
        <f t="shared" si="40"/>
        <v/>
      </c>
      <c r="BX50" s="423" t="str">
        <f t="shared" si="40"/>
        <v/>
      </c>
      <c r="BY50" s="423">
        <f t="shared" si="40"/>
        <v>36</v>
      </c>
      <c r="BZ50" s="423" t="str">
        <f t="shared" si="40"/>
        <v/>
      </c>
      <c r="CA50" s="423" t="str">
        <f t="shared" si="40"/>
        <v/>
      </c>
      <c r="CB50" s="423" t="str">
        <f t="shared" si="40"/>
        <v/>
      </c>
      <c r="CC50" s="423">
        <f t="shared" si="40"/>
        <v>24</v>
      </c>
      <c r="CD50" s="423" t="str">
        <f t="shared" ref="CD50:CG50" ca="1" si="41">IF( LEN( CD42 ) = 0, "", ABS( CD42 ) + ABS( CD43 ) )</f>
        <v/>
      </c>
      <c r="CE50" s="423" t="str">
        <f t="shared" ca="1" si="41"/>
        <v/>
      </c>
      <c r="CF50" s="423" t="str">
        <f t="shared" ca="1" si="41"/>
        <v/>
      </c>
      <c r="CG50" s="423">
        <f t="shared" ca="1" si="41"/>
        <v>1</v>
      </c>
    </row>
    <row r="51" spans="1:85" s="425" customFormat="1" outlineLevel="1" x14ac:dyDescent="0.25">
      <c r="A51" s="424" t="s">
        <v>403</v>
      </c>
      <c r="E51" s="425">
        <f t="shared" ref="E51:AN51" si="42">IF( LEN( E44 ) = 0, "", ABS( E44 ) + ABS( E45 ) )</f>
        <v>68</v>
      </c>
      <c r="F51" s="425" t="str">
        <f t="shared" si="42"/>
        <v/>
      </c>
      <c r="G51" s="425" t="str">
        <f t="shared" si="42"/>
        <v/>
      </c>
      <c r="H51" s="425" t="str">
        <f t="shared" si="42"/>
        <v/>
      </c>
      <c r="I51" s="425">
        <f t="shared" si="42"/>
        <v>118</v>
      </c>
      <c r="J51" s="425" t="str">
        <f t="shared" si="42"/>
        <v/>
      </c>
      <c r="K51" s="425" t="str">
        <f t="shared" si="42"/>
        <v/>
      </c>
      <c r="L51" s="425" t="str">
        <f t="shared" si="42"/>
        <v/>
      </c>
      <c r="M51" s="425">
        <f t="shared" si="42"/>
        <v>79</v>
      </c>
      <c r="N51" s="425" t="str">
        <f t="shared" si="42"/>
        <v/>
      </c>
      <c r="O51" s="425" t="str">
        <f t="shared" si="42"/>
        <v/>
      </c>
      <c r="P51" s="425" t="str">
        <f t="shared" si="42"/>
        <v/>
      </c>
      <c r="Q51" s="425">
        <f t="shared" si="42"/>
        <v>42</v>
      </c>
      <c r="R51" s="425" t="str">
        <f t="shared" si="42"/>
        <v/>
      </c>
      <c r="S51" s="425" t="str">
        <f t="shared" si="42"/>
        <v/>
      </c>
      <c r="T51" s="425" t="str">
        <f t="shared" si="42"/>
        <v/>
      </c>
      <c r="U51" s="425">
        <f t="shared" si="42"/>
        <v>46</v>
      </c>
      <c r="V51" s="425" t="str">
        <f t="shared" si="42"/>
        <v/>
      </c>
      <c r="W51" s="425" t="str">
        <f t="shared" si="42"/>
        <v/>
      </c>
      <c r="X51" s="425" t="str">
        <f t="shared" si="42"/>
        <v/>
      </c>
      <c r="Y51" s="425">
        <f t="shared" si="42"/>
        <v>39</v>
      </c>
      <c r="Z51" s="425" t="str">
        <f t="shared" si="42"/>
        <v/>
      </c>
      <c r="AA51" s="425" t="str">
        <f t="shared" si="42"/>
        <v/>
      </c>
      <c r="AB51" s="425" t="str">
        <f t="shared" si="42"/>
        <v/>
      </c>
      <c r="AC51" s="425">
        <f t="shared" si="42"/>
        <v>32</v>
      </c>
      <c r="AD51" s="425" t="str">
        <f t="shared" si="42"/>
        <v/>
      </c>
      <c r="AE51" s="425" t="str">
        <f t="shared" si="42"/>
        <v/>
      </c>
      <c r="AF51" s="425" t="str">
        <f t="shared" si="42"/>
        <v/>
      </c>
      <c r="AG51" s="425">
        <f t="shared" si="42"/>
        <v>6</v>
      </c>
      <c r="AH51" s="425" t="str">
        <f t="shared" si="42"/>
        <v/>
      </c>
      <c r="AI51" s="425" t="str">
        <f t="shared" si="42"/>
        <v/>
      </c>
      <c r="AJ51" s="425" t="str">
        <f t="shared" si="42"/>
        <v/>
      </c>
      <c r="AK51" s="425">
        <f t="shared" si="42"/>
        <v>23</v>
      </c>
      <c r="AL51" s="425" t="str">
        <f t="shared" si="42"/>
        <v/>
      </c>
      <c r="AM51" s="425" t="str">
        <f t="shared" si="42"/>
        <v/>
      </c>
      <c r="AN51" s="425" t="str">
        <f t="shared" si="42"/>
        <v/>
      </c>
      <c r="AO51" s="425">
        <f>IF( LEN( AO44 ) = 0, "", ABS( AO44 ) + ABS( AO45 ) )</f>
        <v>20</v>
      </c>
      <c r="AP51" s="425" t="str">
        <f t="shared" ref="AP51:AW51" si="43">IF( LEN( AP44 ) = 0, "", ABS( AP44 ) + ABS( AP45 ) )</f>
        <v/>
      </c>
      <c r="AQ51" s="425" t="str">
        <f t="shared" si="43"/>
        <v/>
      </c>
      <c r="AR51" s="425" t="str">
        <f t="shared" si="43"/>
        <v/>
      </c>
      <c r="AS51" s="425">
        <f t="shared" si="43"/>
        <v>11</v>
      </c>
      <c r="AT51" s="425" t="str">
        <f t="shared" si="43"/>
        <v/>
      </c>
      <c r="AU51" s="425" t="str">
        <f t="shared" si="43"/>
        <v/>
      </c>
      <c r="AV51" s="425" t="str">
        <f t="shared" si="43"/>
        <v/>
      </c>
      <c r="AW51" s="425">
        <f t="shared" si="43"/>
        <v>20</v>
      </c>
      <c r="AX51" s="425" t="str">
        <f t="shared" ref="AX51:BU51" si="44">IF( LEN( AX44 ) = 0, "", ABS( AX44 ) + ABS( AX45 ) )</f>
        <v/>
      </c>
      <c r="AY51" s="425" t="str">
        <f t="shared" si="44"/>
        <v/>
      </c>
      <c r="AZ51" s="425" t="str">
        <f t="shared" si="44"/>
        <v/>
      </c>
      <c r="BA51" s="425">
        <f t="shared" si="44"/>
        <v>17</v>
      </c>
      <c r="BB51" s="425" t="str">
        <f t="shared" ref="BB51:BQ51" si="45">IF( LEN( BB44 ) = 0, "", ABS( BB44 ) + ABS( BB45 ) )</f>
        <v/>
      </c>
      <c r="BC51" s="425" t="str">
        <f t="shared" si="45"/>
        <v/>
      </c>
      <c r="BD51" s="425" t="str">
        <f t="shared" si="45"/>
        <v/>
      </c>
      <c r="BE51" s="425">
        <f t="shared" si="45"/>
        <v>85</v>
      </c>
      <c r="BF51" s="425" t="str">
        <f t="shared" si="45"/>
        <v/>
      </c>
      <c r="BG51" s="425" t="str">
        <f t="shared" si="45"/>
        <v/>
      </c>
      <c r="BH51" s="425" t="str">
        <f t="shared" si="45"/>
        <v/>
      </c>
      <c r="BI51" s="425">
        <f t="shared" si="45"/>
        <v>12</v>
      </c>
      <c r="BJ51" s="425" t="str">
        <f t="shared" si="45"/>
        <v/>
      </c>
      <c r="BK51" s="425" t="str">
        <f t="shared" si="45"/>
        <v/>
      </c>
      <c r="BL51" s="425" t="str">
        <f t="shared" si="45"/>
        <v/>
      </c>
      <c r="BM51" s="425">
        <f t="shared" si="45"/>
        <v>13</v>
      </c>
      <c r="BN51" s="425" t="str">
        <f t="shared" si="45"/>
        <v/>
      </c>
      <c r="BO51" s="425" t="str">
        <f t="shared" si="45"/>
        <v/>
      </c>
      <c r="BP51" s="425" t="str">
        <f t="shared" si="45"/>
        <v/>
      </c>
      <c r="BQ51" s="425">
        <f t="shared" si="45"/>
        <v>12</v>
      </c>
      <c r="BR51" s="425" t="str">
        <f t="shared" si="44"/>
        <v/>
      </c>
      <c r="BS51" s="425" t="str">
        <f t="shared" si="44"/>
        <v/>
      </c>
      <c r="BT51" s="425" t="str">
        <f t="shared" si="44"/>
        <v/>
      </c>
      <c r="BU51" s="425">
        <f t="shared" si="44"/>
        <v>23</v>
      </c>
      <c r="BV51" s="425" t="str">
        <f t="shared" ref="BV51:CC51" si="46">IF( LEN( BV44 ) = 0, "", ABS( BV44 ) + ABS( BV45 ) )</f>
        <v/>
      </c>
      <c r="BW51" s="425" t="str">
        <f t="shared" si="46"/>
        <v/>
      </c>
      <c r="BX51" s="425" t="str">
        <f t="shared" si="46"/>
        <v/>
      </c>
      <c r="BY51" s="425">
        <f t="shared" si="46"/>
        <v>20</v>
      </c>
      <c r="BZ51" s="425" t="str">
        <f t="shared" si="46"/>
        <v/>
      </c>
      <c r="CA51" s="425" t="str">
        <f t="shared" si="46"/>
        <v/>
      </c>
      <c r="CB51" s="425" t="str">
        <f t="shared" si="46"/>
        <v/>
      </c>
      <c r="CC51" s="425">
        <f t="shared" si="46"/>
        <v>12</v>
      </c>
      <c r="CD51" s="425" t="str">
        <f t="shared" ref="CD51:CG51" ca="1" si="47">IF( LEN( CD44 ) = 0, "", ABS( CD44 ) + ABS( CD45 ) )</f>
        <v/>
      </c>
      <c r="CE51" s="425" t="str">
        <f t="shared" ca="1" si="47"/>
        <v/>
      </c>
      <c r="CF51" s="425" t="str">
        <f t="shared" ca="1" si="47"/>
        <v/>
      </c>
      <c r="CG51" s="425">
        <f t="shared" ca="1" si="47"/>
        <v>6</v>
      </c>
    </row>
    <row r="52" spans="1:85" s="427" customFormat="1" outlineLevel="1" x14ac:dyDescent="0.25">
      <c r="A52" s="426" t="s">
        <v>404</v>
      </c>
      <c r="E52" s="427">
        <f>IF( LEN( E46 ) = 0, "", ABS( E46 ) + ABS( E47 ) )</f>
        <v>101</v>
      </c>
      <c r="F52" s="427" t="str">
        <f t="shared" ref="F52:AS52" si="48">IF( LEN( F46 ) = 0, "", ABS( F46 ) + ABS( F47 ) )</f>
        <v/>
      </c>
      <c r="G52" s="427" t="str">
        <f t="shared" si="48"/>
        <v/>
      </c>
      <c r="H52" s="427" t="str">
        <f t="shared" si="48"/>
        <v/>
      </c>
      <c r="I52" s="427">
        <f t="shared" si="48"/>
        <v>125</v>
      </c>
      <c r="J52" s="427" t="str">
        <f t="shared" si="48"/>
        <v/>
      </c>
      <c r="K52" s="427" t="str">
        <f t="shared" si="48"/>
        <v/>
      </c>
      <c r="L52" s="427" t="str">
        <f t="shared" si="48"/>
        <v/>
      </c>
      <c r="M52" s="427">
        <f t="shared" si="48"/>
        <v>112</v>
      </c>
      <c r="N52" s="427" t="str">
        <f t="shared" si="48"/>
        <v/>
      </c>
      <c r="O52" s="427" t="str">
        <f t="shared" si="48"/>
        <v/>
      </c>
      <c r="P52" s="427" t="str">
        <f t="shared" si="48"/>
        <v/>
      </c>
      <c r="Q52" s="427">
        <f t="shared" si="48"/>
        <v>34</v>
      </c>
      <c r="R52" s="427" t="str">
        <f t="shared" si="48"/>
        <v/>
      </c>
      <c r="S52" s="427" t="str">
        <f t="shared" si="48"/>
        <v/>
      </c>
      <c r="T52" s="427" t="str">
        <f t="shared" si="48"/>
        <v/>
      </c>
      <c r="U52" s="427">
        <f t="shared" si="48"/>
        <v>53</v>
      </c>
      <c r="V52" s="427" t="str">
        <f t="shared" si="48"/>
        <v/>
      </c>
      <c r="W52" s="427" t="str">
        <f t="shared" si="48"/>
        <v/>
      </c>
      <c r="X52" s="427" t="str">
        <f t="shared" si="48"/>
        <v/>
      </c>
      <c r="Y52" s="427">
        <f t="shared" si="48"/>
        <v>40</v>
      </c>
      <c r="Z52" s="427" t="str">
        <f t="shared" si="48"/>
        <v/>
      </c>
      <c r="AA52" s="427" t="str">
        <f t="shared" si="48"/>
        <v/>
      </c>
      <c r="AB52" s="427" t="str">
        <f t="shared" si="48"/>
        <v/>
      </c>
      <c r="AC52" s="427">
        <f t="shared" si="48"/>
        <v>48</v>
      </c>
      <c r="AD52" s="427" t="str">
        <f t="shared" si="48"/>
        <v/>
      </c>
      <c r="AE52" s="427" t="str">
        <f t="shared" si="48"/>
        <v/>
      </c>
      <c r="AF52" s="427" t="str">
        <f t="shared" si="48"/>
        <v/>
      </c>
      <c r="AG52" s="427">
        <f t="shared" si="48"/>
        <v>27</v>
      </c>
      <c r="AH52" s="427" t="str">
        <f t="shared" si="48"/>
        <v/>
      </c>
      <c r="AI52" s="427" t="str">
        <f t="shared" si="48"/>
        <v/>
      </c>
      <c r="AJ52" s="427" t="str">
        <f t="shared" si="48"/>
        <v/>
      </c>
      <c r="AK52" s="427">
        <f t="shared" si="48"/>
        <v>20</v>
      </c>
      <c r="AL52" s="427" t="str">
        <f t="shared" si="48"/>
        <v/>
      </c>
      <c r="AM52" s="427" t="str">
        <f t="shared" si="48"/>
        <v/>
      </c>
      <c r="AN52" s="427" t="str">
        <f t="shared" si="48"/>
        <v/>
      </c>
      <c r="AO52" s="427">
        <f t="shared" si="48"/>
        <v>36</v>
      </c>
      <c r="AP52" s="427" t="str">
        <f t="shared" si="48"/>
        <v/>
      </c>
      <c r="AQ52" s="427" t="str">
        <f t="shared" si="48"/>
        <v/>
      </c>
      <c r="AR52" s="427" t="str">
        <f t="shared" si="48"/>
        <v/>
      </c>
      <c r="AS52" s="427">
        <f t="shared" si="48"/>
        <v>24</v>
      </c>
      <c r="AT52" s="427" t="str">
        <f t="shared" ref="AT52:BU52" si="49">IF( LEN( AT46 ) = 0, "", ABS( AT46 ) + ABS( AT47 ) )</f>
        <v/>
      </c>
      <c r="AU52" s="427" t="str">
        <f t="shared" si="49"/>
        <v/>
      </c>
      <c r="AV52" s="427" t="str">
        <f t="shared" si="49"/>
        <v/>
      </c>
      <c r="AW52" s="427">
        <f t="shared" si="49"/>
        <v>30</v>
      </c>
      <c r="AX52" s="427" t="str">
        <f t="shared" ref="AX52:BQ52" si="50">IF( LEN( AX46 ) = 0, "", ABS( AX46 ) + ABS( AX47 ) )</f>
        <v/>
      </c>
      <c r="AY52" s="427" t="str">
        <f t="shared" si="50"/>
        <v/>
      </c>
      <c r="AZ52" s="427" t="str">
        <f t="shared" si="50"/>
        <v/>
      </c>
      <c r="BA52" s="427">
        <f t="shared" si="50"/>
        <v>40</v>
      </c>
      <c r="BB52" s="427" t="str">
        <f t="shared" si="50"/>
        <v/>
      </c>
      <c r="BC52" s="427" t="str">
        <f t="shared" si="50"/>
        <v/>
      </c>
      <c r="BD52" s="427" t="str">
        <f t="shared" si="50"/>
        <v/>
      </c>
      <c r="BE52" s="427">
        <f t="shared" si="50"/>
        <v>7</v>
      </c>
      <c r="BF52" s="427" t="str">
        <f t="shared" si="50"/>
        <v/>
      </c>
      <c r="BG52" s="427" t="str">
        <f t="shared" si="50"/>
        <v/>
      </c>
      <c r="BH52" s="427" t="str">
        <f t="shared" si="50"/>
        <v/>
      </c>
      <c r="BI52" s="427">
        <f t="shared" si="50"/>
        <v>27</v>
      </c>
      <c r="BJ52" s="427" t="str">
        <f t="shared" si="50"/>
        <v/>
      </c>
      <c r="BK52" s="427" t="str">
        <f t="shared" si="50"/>
        <v/>
      </c>
      <c r="BL52" s="427" t="str">
        <f t="shared" si="50"/>
        <v/>
      </c>
      <c r="BM52" s="427">
        <f t="shared" si="50"/>
        <v>38</v>
      </c>
      <c r="BN52" s="427" t="str">
        <f t="shared" si="50"/>
        <v/>
      </c>
      <c r="BO52" s="427" t="str">
        <f t="shared" si="50"/>
        <v/>
      </c>
      <c r="BP52" s="427" t="str">
        <f t="shared" si="50"/>
        <v/>
      </c>
      <c r="BQ52" s="427">
        <f t="shared" si="50"/>
        <v>25</v>
      </c>
      <c r="BR52" s="427" t="str">
        <f t="shared" si="49"/>
        <v/>
      </c>
      <c r="BS52" s="427" t="str">
        <f t="shared" si="49"/>
        <v/>
      </c>
      <c r="BT52" s="427" t="str">
        <f t="shared" si="49"/>
        <v/>
      </c>
      <c r="BU52" s="427">
        <f t="shared" si="49"/>
        <v>37</v>
      </c>
      <c r="BV52" s="427" t="str">
        <f t="shared" ref="BV52:CC52" si="51">IF( LEN( BV46 ) = 0, "", ABS( BV46 ) + ABS( BV47 ) )</f>
        <v/>
      </c>
      <c r="BW52" s="427" t="str">
        <f t="shared" si="51"/>
        <v/>
      </c>
      <c r="BX52" s="427" t="str">
        <f t="shared" si="51"/>
        <v/>
      </c>
      <c r="BY52" s="427">
        <f t="shared" si="51"/>
        <v>34</v>
      </c>
      <c r="BZ52" s="427" t="str">
        <f t="shared" si="51"/>
        <v/>
      </c>
      <c r="CA52" s="427" t="str">
        <f t="shared" si="51"/>
        <v/>
      </c>
      <c r="CB52" s="427" t="str">
        <f t="shared" si="51"/>
        <v/>
      </c>
      <c r="CC52" s="427">
        <f t="shared" si="51"/>
        <v>23</v>
      </c>
      <c r="CD52" s="427" t="str">
        <f t="shared" ref="CD52:CG52" ca="1" si="52">IF( LEN( CD46 ) = 0, "", ABS( CD46 ) + ABS( CD47 ) )</f>
        <v/>
      </c>
      <c r="CE52" s="427" t="str">
        <f t="shared" ca="1" si="52"/>
        <v/>
      </c>
      <c r="CF52" s="427" t="str">
        <f t="shared" ca="1" si="52"/>
        <v/>
      </c>
      <c r="CG52" s="427">
        <f t="shared" ca="1" si="52"/>
        <v>11</v>
      </c>
    </row>
    <row r="53" spans="1:85" s="200" customFormat="1" outlineLevel="1" x14ac:dyDescent="0.25">
      <c r="A53" s="198" t="s">
        <v>416</v>
      </c>
      <c r="B53" s="199"/>
      <c r="C53" s="199"/>
      <c r="D53" s="199"/>
      <c r="E53" s="199">
        <f>IF( LEN( E51 ) = 0, "", ABS( E50 ) + ABS( E51 )  + ABS( E52 ) )</f>
        <v>207</v>
      </c>
      <c r="F53" s="199" t="str">
        <f t="shared" ref="F53:AW53" si="53">IF( LEN( F51 ) = 0, "", ABS( F50 ) + ABS( F51 )  + ABS( F52 ) )</f>
        <v/>
      </c>
      <c r="G53" s="199" t="str">
        <f t="shared" si="53"/>
        <v/>
      </c>
      <c r="H53" s="199" t="str">
        <f t="shared" si="53"/>
        <v/>
      </c>
      <c r="I53" s="199">
        <f t="shared" si="53"/>
        <v>300</v>
      </c>
      <c r="J53" s="199" t="str">
        <f t="shared" si="53"/>
        <v/>
      </c>
      <c r="K53" s="199" t="str">
        <f t="shared" si="53"/>
        <v/>
      </c>
      <c r="L53" s="199" t="str">
        <f t="shared" si="53"/>
        <v/>
      </c>
      <c r="M53" s="199">
        <f t="shared" si="53"/>
        <v>253</v>
      </c>
      <c r="N53" s="199" t="str">
        <f t="shared" si="53"/>
        <v/>
      </c>
      <c r="O53" s="199" t="str">
        <f t="shared" si="53"/>
        <v/>
      </c>
      <c r="P53" s="199" t="str">
        <f t="shared" si="53"/>
        <v/>
      </c>
      <c r="Q53" s="199">
        <f t="shared" si="53"/>
        <v>110</v>
      </c>
      <c r="R53" s="199" t="str">
        <f t="shared" si="53"/>
        <v/>
      </c>
      <c r="S53" s="199" t="str">
        <f t="shared" si="53"/>
        <v/>
      </c>
      <c r="T53" s="199" t="str">
        <f t="shared" si="53"/>
        <v/>
      </c>
      <c r="U53" s="199">
        <f t="shared" si="53"/>
        <v>121</v>
      </c>
      <c r="V53" s="199" t="str">
        <f t="shared" si="53"/>
        <v/>
      </c>
      <c r="W53" s="199" t="str">
        <f t="shared" si="53"/>
        <v/>
      </c>
      <c r="X53" s="199" t="str">
        <f t="shared" si="53"/>
        <v/>
      </c>
      <c r="Y53" s="199">
        <f t="shared" si="53"/>
        <v>110</v>
      </c>
      <c r="Z53" s="199" t="str">
        <f t="shared" si="53"/>
        <v/>
      </c>
      <c r="AA53" s="199" t="str">
        <f t="shared" si="53"/>
        <v/>
      </c>
      <c r="AB53" s="199" t="str">
        <f t="shared" si="53"/>
        <v/>
      </c>
      <c r="AC53" s="199">
        <f t="shared" si="53"/>
        <v>121</v>
      </c>
      <c r="AD53" s="199" t="str">
        <f t="shared" si="53"/>
        <v/>
      </c>
      <c r="AE53" s="199" t="str">
        <f t="shared" si="53"/>
        <v/>
      </c>
      <c r="AF53" s="199" t="str">
        <f t="shared" si="53"/>
        <v/>
      </c>
      <c r="AG53" s="199">
        <f t="shared" si="53"/>
        <v>50</v>
      </c>
      <c r="AH53" s="199" t="str">
        <f t="shared" si="53"/>
        <v/>
      </c>
      <c r="AI53" s="199" t="str">
        <f t="shared" si="53"/>
        <v/>
      </c>
      <c r="AJ53" s="199" t="str">
        <f t="shared" si="53"/>
        <v/>
      </c>
      <c r="AK53" s="199">
        <f t="shared" si="53"/>
        <v>57</v>
      </c>
      <c r="AL53" s="199" t="str">
        <f t="shared" si="53"/>
        <v/>
      </c>
      <c r="AM53" s="199" t="str">
        <f t="shared" si="53"/>
        <v/>
      </c>
      <c r="AN53" s="199" t="str">
        <f t="shared" si="53"/>
        <v/>
      </c>
      <c r="AO53" s="199">
        <f t="shared" si="53"/>
        <v>80</v>
      </c>
      <c r="AP53" s="199" t="str">
        <f t="shared" si="53"/>
        <v/>
      </c>
      <c r="AQ53" s="199" t="str">
        <f t="shared" si="53"/>
        <v/>
      </c>
      <c r="AR53" s="199" t="str">
        <f t="shared" si="53"/>
        <v/>
      </c>
      <c r="AS53" s="199">
        <f t="shared" si="53"/>
        <v>60</v>
      </c>
      <c r="AT53" s="199" t="str">
        <f t="shared" si="53"/>
        <v/>
      </c>
      <c r="AU53" s="199" t="str">
        <f t="shared" si="53"/>
        <v/>
      </c>
      <c r="AV53" s="199" t="str">
        <f t="shared" si="53"/>
        <v/>
      </c>
      <c r="AW53" s="199">
        <f t="shared" si="53"/>
        <v>76</v>
      </c>
      <c r="AX53" s="199" t="str">
        <f t="shared" ref="AX53:BU53" si="54">IF( LEN( AX51 ) = 0, "", ABS( AX50 ) + ABS( AX51 )  + ABS( AX52 ) )</f>
        <v/>
      </c>
      <c r="AY53" s="199" t="str">
        <f t="shared" si="54"/>
        <v/>
      </c>
      <c r="AZ53" s="199" t="str">
        <f t="shared" si="54"/>
        <v/>
      </c>
      <c r="BA53" s="199">
        <f t="shared" si="54"/>
        <v>80</v>
      </c>
      <c r="BB53" s="199" t="str">
        <f t="shared" ref="BB53:BQ53" si="55">IF( LEN( BB51 ) = 0, "", ABS( BB50 ) + ABS( BB51 )  + ABS( BB52 ) )</f>
        <v/>
      </c>
      <c r="BC53" s="199" t="str">
        <f t="shared" si="55"/>
        <v/>
      </c>
      <c r="BD53" s="199" t="str">
        <f t="shared" si="55"/>
        <v/>
      </c>
      <c r="BE53" s="199">
        <f t="shared" si="55"/>
        <v>106</v>
      </c>
      <c r="BF53" s="199" t="str">
        <f t="shared" si="55"/>
        <v/>
      </c>
      <c r="BG53" s="199" t="str">
        <f t="shared" si="55"/>
        <v/>
      </c>
      <c r="BH53" s="199" t="str">
        <f t="shared" si="55"/>
        <v/>
      </c>
      <c r="BI53" s="199">
        <f t="shared" si="55"/>
        <v>50</v>
      </c>
      <c r="BJ53" s="199" t="str">
        <f t="shared" si="55"/>
        <v/>
      </c>
      <c r="BK53" s="199" t="str">
        <f t="shared" si="55"/>
        <v/>
      </c>
      <c r="BL53" s="199" t="str">
        <f t="shared" si="55"/>
        <v/>
      </c>
      <c r="BM53" s="199">
        <f t="shared" si="55"/>
        <v>67</v>
      </c>
      <c r="BN53" s="199" t="str">
        <f t="shared" si="55"/>
        <v/>
      </c>
      <c r="BO53" s="199" t="str">
        <f t="shared" si="55"/>
        <v/>
      </c>
      <c r="BP53" s="199" t="str">
        <f t="shared" si="55"/>
        <v/>
      </c>
      <c r="BQ53" s="199">
        <f t="shared" si="55"/>
        <v>52</v>
      </c>
      <c r="BR53" s="199" t="str">
        <f t="shared" si="54"/>
        <v/>
      </c>
      <c r="BS53" s="199" t="str">
        <f t="shared" si="54"/>
        <v/>
      </c>
      <c r="BT53" s="199" t="str">
        <f t="shared" si="54"/>
        <v/>
      </c>
      <c r="BU53" s="199">
        <f t="shared" si="54"/>
        <v>93</v>
      </c>
      <c r="BV53" s="199" t="str">
        <f t="shared" ref="BV53:CC53" si="56">IF( LEN( BV51 ) = 0, "", ABS( BV50 ) + ABS( BV51 )  + ABS( BV52 ) )</f>
        <v/>
      </c>
      <c r="BW53" s="199" t="str">
        <f t="shared" si="56"/>
        <v/>
      </c>
      <c r="BX53" s="199" t="str">
        <f t="shared" si="56"/>
        <v/>
      </c>
      <c r="BY53" s="199">
        <f t="shared" si="56"/>
        <v>90</v>
      </c>
      <c r="BZ53" s="199" t="str">
        <f t="shared" si="56"/>
        <v/>
      </c>
      <c r="CA53" s="199" t="str">
        <f t="shared" si="56"/>
        <v/>
      </c>
      <c r="CB53" s="199" t="str">
        <f t="shared" si="56"/>
        <v/>
      </c>
      <c r="CC53" s="199">
        <f t="shared" si="56"/>
        <v>59</v>
      </c>
      <c r="CD53" s="199" t="str">
        <f t="shared" ref="CD53:CG53" ca="1" si="57">IF( LEN( CD51 ) = 0, "", ABS( CD50 ) + ABS( CD51 )  + ABS( CD52 ) )</f>
        <v/>
      </c>
      <c r="CE53" s="199" t="str">
        <f t="shared" ca="1" si="57"/>
        <v/>
      </c>
      <c r="CF53" s="199" t="str">
        <f t="shared" ca="1" si="57"/>
        <v/>
      </c>
      <c r="CG53" s="199">
        <f t="shared" ca="1" si="57"/>
        <v>18</v>
      </c>
    </row>
    <row r="54" spans="1:85" s="174" customFormat="1" outlineLevel="1" x14ac:dyDescent="0.25">
      <c r="B54" s="176"/>
      <c r="C54" s="176"/>
      <c r="D54" s="176"/>
      <c r="E54" s="176"/>
      <c r="F54" s="177"/>
      <c r="G54" s="178"/>
      <c r="H54" s="178"/>
      <c r="I54" s="178"/>
      <c r="J54" s="178"/>
      <c r="K54" s="178"/>
      <c r="L54" s="179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80"/>
      <c r="Y54" s="180"/>
      <c r="Z54" s="180"/>
      <c r="AA54" s="180"/>
      <c r="AB54" s="180"/>
      <c r="AC54" s="180"/>
    </row>
    <row r="55" spans="1:85" s="174" customFormat="1" outlineLevel="1" x14ac:dyDescent="0.25">
      <c r="B55" s="176"/>
      <c r="C55" s="176"/>
      <c r="D55" s="176"/>
      <c r="E55" s="176"/>
      <c r="F55" s="177"/>
      <c r="G55" s="178"/>
      <c r="H55" s="178"/>
      <c r="I55" s="178"/>
      <c r="J55" s="178"/>
      <c r="K55" s="178"/>
      <c r="L55" s="179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80"/>
      <c r="Y55" s="180"/>
      <c r="Z55" s="180"/>
      <c r="AA55" s="180"/>
      <c r="AB55" s="180"/>
      <c r="AC55" s="180"/>
    </row>
    <row r="56" spans="1:85" s="423" customFormat="1" outlineLevel="1" x14ac:dyDescent="0.25">
      <c r="A56" s="422" t="s">
        <v>391</v>
      </c>
      <c r="B56" s="423">
        <f t="shared" ref="B56:BM56" si="58">SUM(B29,B31,B33)</f>
        <v>23</v>
      </c>
      <c r="C56" s="423">
        <f t="shared" si="58"/>
        <v>14</v>
      </c>
      <c r="D56" s="423">
        <f t="shared" si="58"/>
        <v>6</v>
      </c>
      <c r="E56" s="423">
        <f t="shared" si="58"/>
        <v>14</v>
      </c>
      <c r="F56" s="423">
        <f t="shared" si="58"/>
        <v>6</v>
      </c>
      <c r="G56" s="423">
        <f t="shared" si="58"/>
        <v>2</v>
      </c>
      <c r="H56" s="423">
        <f t="shared" si="58"/>
        <v>12</v>
      </c>
      <c r="I56" s="423">
        <f t="shared" si="58"/>
        <v>1</v>
      </c>
      <c r="J56" s="423">
        <f t="shared" si="58"/>
        <v>4</v>
      </c>
      <c r="K56" s="423">
        <f t="shared" si="58"/>
        <v>15</v>
      </c>
      <c r="L56" s="423">
        <f t="shared" si="58"/>
        <v>6</v>
      </c>
      <c r="M56" s="423">
        <f t="shared" si="58"/>
        <v>10</v>
      </c>
      <c r="N56" s="423">
        <f t="shared" si="58"/>
        <v>8</v>
      </c>
      <c r="O56" s="423">
        <f t="shared" si="58"/>
        <v>8</v>
      </c>
      <c r="P56" s="423">
        <f t="shared" si="58"/>
        <v>21</v>
      </c>
      <c r="Q56" s="423">
        <f t="shared" si="58"/>
        <v>14</v>
      </c>
      <c r="R56" s="423">
        <f t="shared" si="58"/>
        <v>23</v>
      </c>
      <c r="S56" s="423">
        <f t="shared" si="58"/>
        <v>20</v>
      </c>
      <c r="T56" s="423">
        <f t="shared" si="58"/>
        <v>20</v>
      </c>
      <c r="U56" s="423">
        <f t="shared" si="58"/>
        <v>10</v>
      </c>
      <c r="V56" s="423">
        <f t="shared" si="58"/>
        <v>18</v>
      </c>
      <c r="W56" s="423">
        <f t="shared" si="58"/>
        <v>24</v>
      </c>
      <c r="X56" s="423">
        <f t="shared" si="58"/>
        <v>19</v>
      </c>
      <c r="Y56" s="423">
        <f t="shared" si="58"/>
        <v>6</v>
      </c>
      <c r="Z56" s="423">
        <f t="shared" si="58"/>
        <v>22</v>
      </c>
      <c r="AA56" s="423">
        <f t="shared" si="58"/>
        <v>23</v>
      </c>
      <c r="AB56" s="423">
        <f t="shared" si="58"/>
        <v>8</v>
      </c>
      <c r="AC56" s="423">
        <f t="shared" si="58"/>
        <v>20</v>
      </c>
      <c r="AD56" s="423">
        <f t="shared" si="58"/>
        <v>5</v>
      </c>
      <c r="AE56" s="423">
        <f t="shared" si="58"/>
        <v>4</v>
      </c>
      <c r="AF56" s="423">
        <f t="shared" si="58"/>
        <v>9</v>
      </c>
      <c r="AG56" s="423">
        <f t="shared" si="58"/>
        <v>6</v>
      </c>
      <c r="AH56" s="423">
        <f t="shared" si="58"/>
        <v>1</v>
      </c>
      <c r="AI56" s="423">
        <f t="shared" si="58"/>
        <v>10</v>
      </c>
      <c r="AJ56" s="423">
        <f t="shared" si="58"/>
        <v>7</v>
      </c>
      <c r="AK56" s="423">
        <f t="shared" si="58"/>
        <v>5</v>
      </c>
      <c r="AL56" s="423">
        <f t="shared" si="58"/>
        <v>1</v>
      </c>
      <c r="AM56" s="423">
        <f t="shared" si="58"/>
        <v>12</v>
      </c>
      <c r="AN56" s="423">
        <f t="shared" si="58"/>
        <v>11</v>
      </c>
      <c r="AO56" s="423">
        <f t="shared" si="58"/>
        <v>5</v>
      </c>
      <c r="AP56" s="423">
        <f t="shared" si="58"/>
        <v>11</v>
      </c>
      <c r="AQ56" s="423">
        <f t="shared" si="58"/>
        <v>21</v>
      </c>
      <c r="AR56" s="423">
        <f t="shared" si="58"/>
        <v>4</v>
      </c>
      <c r="AS56" s="423">
        <f t="shared" si="58"/>
        <v>3</v>
      </c>
      <c r="AT56" s="423">
        <f t="shared" si="58"/>
        <v>8</v>
      </c>
      <c r="AU56" s="423">
        <f t="shared" si="58"/>
        <v>24</v>
      </c>
      <c r="AV56" s="423">
        <f t="shared" si="58"/>
        <v>2</v>
      </c>
      <c r="AW56" s="423">
        <f t="shared" si="58"/>
        <v>3</v>
      </c>
      <c r="AX56" s="423">
        <f t="shared" si="58"/>
        <v>14</v>
      </c>
      <c r="AY56" s="423">
        <f t="shared" si="58"/>
        <v>20</v>
      </c>
      <c r="AZ56" s="423">
        <f t="shared" si="58"/>
        <v>14</v>
      </c>
      <c r="BA56" s="423">
        <f t="shared" si="58"/>
        <v>12</v>
      </c>
      <c r="BB56" s="423">
        <f t="shared" si="58"/>
        <v>82</v>
      </c>
      <c r="BC56" s="423">
        <f t="shared" si="58"/>
        <v>10</v>
      </c>
      <c r="BD56" s="423">
        <f t="shared" si="58"/>
        <v>6</v>
      </c>
      <c r="BE56" s="423">
        <f t="shared" si="58"/>
        <v>5</v>
      </c>
      <c r="BF56" s="423">
        <f t="shared" si="58"/>
        <v>2</v>
      </c>
      <c r="BG56" s="423">
        <f t="shared" si="58"/>
        <v>26</v>
      </c>
      <c r="BH56" s="423">
        <f t="shared" si="58"/>
        <v>1</v>
      </c>
      <c r="BI56" s="423">
        <f t="shared" si="58"/>
        <v>6</v>
      </c>
      <c r="BJ56" s="423">
        <f t="shared" si="58"/>
        <v>13</v>
      </c>
      <c r="BK56" s="423">
        <f t="shared" si="58"/>
        <v>12</v>
      </c>
      <c r="BL56" s="423">
        <f t="shared" si="58"/>
        <v>23</v>
      </c>
      <c r="BM56" s="423">
        <f t="shared" si="58"/>
        <v>1</v>
      </c>
      <c r="BN56" s="423">
        <f t="shared" ref="BN56:BQ56" si="59">SUM(BN29,BN31,BN33)</f>
        <v>13</v>
      </c>
      <c r="BO56" s="423">
        <f t="shared" si="59"/>
        <v>7</v>
      </c>
      <c r="BP56" s="423">
        <f t="shared" si="59"/>
        <v>8</v>
      </c>
      <c r="BQ56" s="423">
        <f t="shared" si="59"/>
        <v>10</v>
      </c>
      <c r="BR56" s="423">
        <f t="shared" ref="BR56:BU57" si="60">SUM(BR29,BR31,BR33)</f>
        <v>6</v>
      </c>
      <c r="BS56" s="423">
        <f t="shared" si="60"/>
        <v>6</v>
      </c>
      <c r="BT56" s="423">
        <f t="shared" si="60"/>
        <v>17</v>
      </c>
      <c r="BU56" s="423">
        <f t="shared" si="60"/>
        <v>12</v>
      </c>
      <c r="BV56" s="423">
        <f t="shared" ref="BV56:CC56" si="61">SUM(BV29,BV31,BV33)</f>
        <v>14</v>
      </c>
      <c r="BW56" s="423">
        <f t="shared" si="61"/>
        <v>10</v>
      </c>
      <c r="BX56" s="423">
        <f t="shared" si="61"/>
        <v>12</v>
      </c>
      <c r="BY56" s="423">
        <f t="shared" si="61"/>
        <v>19</v>
      </c>
      <c r="BZ56" s="423">
        <f t="shared" si="61"/>
        <v>1</v>
      </c>
      <c r="CA56" s="423">
        <f t="shared" si="61"/>
        <v>5</v>
      </c>
      <c r="CB56" s="423">
        <f t="shared" si="61"/>
        <v>3</v>
      </c>
      <c r="CC56" s="423">
        <f t="shared" si="61"/>
        <v>3</v>
      </c>
      <c r="CD56" s="423">
        <f t="shared" ref="CD56:CG56" ca="1" si="62">SUM(CD29,CD31,CD33)</f>
        <v>3</v>
      </c>
      <c r="CE56" s="423">
        <f t="shared" ca="1" si="62"/>
        <v>1</v>
      </c>
      <c r="CF56" s="423">
        <f t="shared" ca="1" si="62"/>
        <v>0</v>
      </c>
      <c r="CG56" s="423">
        <f t="shared" ca="1" si="62"/>
        <v>0</v>
      </c>
    </row>
    <row r="57" spans="1:85" s="427" customFormat="1" outlineLevel="1" x14ac:dyDescent="0.25">
      <c r="A57" s="426" t="s">
        <v>392</v>
      </c>
      <c r="B57" s="427">
        <f t="shared" ref="B57:BM57" si="63">SUM(B30,B32,B34)</f>
        <v>-59</v>
      </c>
      <c r="C57" s="427">
        <f t="shared" si="63"/>
        <v>-21</v>
      </c>
      <c r="D57" s="427">
        <f t="shared" si="63"/>
        <v>-13</v>
      </c>
      <c r="E57" s="427">
        <f t="shared" si="63"/>
        <v>-57</v>
      </c>
      <c r="F57" s="427">
        <f t="shared" si="63"/>
        <v>-34</v>
      </c>
      <c r="G57" s="427">
        <f t="shared" si="63"/>
        <v>-67</v>
      </c>
      <c r="H57" s="427">
        <f t="shared" si="63"/>
        <v>-91</v>
      </c>
      <c r="I57" s="427">
        <f t="shared" si="63"/>
        <v>-87</v>
      </c>
      <c r="J57" s="427">
        <f t="shared" si="63"/>
        <v>-88</v>
      </c>
      <c r="K57" s="427">
        <f t="shared" si="63"/>
        <v>-55</v>
      </c>
      <c r="L57" s="427">
        <f t="shared" si="63"/>
        <v>-38</v>
      </c>
      <c r="M57" s="427">
        <f t="shared" si="63"/>
        <v>-37</v>
      </c>
      <c r="N57" s="427">
        <f t="shared" si="63"/>
        <v>-19</v>
      </c>
      <c r="O57" s="427">
        <f t="shared" si="63"/>
        <v>-19</v>
      </c>
      <c r="P57" s="427">
        <f t="shared" si="63"/>
        <v>-10</v>
      </c>
      <c r="Q57" s="427">
        <f t="shared" si="63"/>
        <v>-11</v>
      </c>
      <c r="R57" s="427">
        <f t="shared" si="63"/>
        <v>-9</v>
      </c>
      <c r="S57" s="427">
        <f t="shared" si="63"/>
        <v>-10</v>
      </c>
      <c r="T57" s="427">
        <f t="shared" si="63"/>
        <v>-7</v>
      </c>
      <c r="U57" s="427">
        <f t="shared" si="63"/>
        <v>-22</v>
      </c>
      <c r="V57" s="427">
        <f t="shared" si="63"/>
        <v>-7</v>
      </c>
      <c r="W57" s="427">
        <f t="shared" si="63"/>
        <v>-10</v>
      </c>
      <c r="X57" s="427">
        <f t="shared" si="63"/>
        <v>-18</v>
      </c>
      <c r="Y57" s="427">
        <f t="shared" si="63"/>
        <v>-8</v>
      </c>
      <c r="Z57" s="427">
        <f t="shared" si="63"/>
        <v>-17</v>
      </c>
      <c r="AA57" s="427">
        <f t="shared" si="63"/>
        <v>-18</v>
      </c>
      <c r="AB57" s="427">
        <f t="shared" si="63"/>
        <v>-2</v>
      </c>
      <c r="AC57" s="427">
        <f t="shared" si="63"/>
        <v>-11</v>
      </c>
      <c r="AD57" s="427">
        <f t="shared" si="63"/>
        <v>-13</v>
      </c>
      <c r="AE57" s="427">
        <f t="shared" si="63"/>
        <v>-5</v>
      </c>
      <c r="AF57" s="427">
        <f t="shared" si="63"/>
        <v>-5</v>
      </c>
      <c r="AG57" s="427">
        <f t="shared" si="63"/>
        <v>-3</v>
      </c>
      <c r="AH57" s="427">
        <f t="shared" si="63"/>
        <v>-9</v>
      </c>
      <c r="AI57" s="427">
        <f t="shared" si="63"/>
        <v>-14</v>
      </c>
      <c r="AJ57" s="427">
        <f t="shared" si="63"/>
        <v>-8</v>
      </c>
      <c r="AK57" s="427">
        <f t="shared" si="63"/>
        <v>-3</v>
      </c>
      <c r="AL57" s="427">
        <f t="shared" si="63"/>
        <v>-17</v>
      </c>
      <c r="AM57" s="427">
        <f t="shared" si="63"/>
        <v>-14</v>
      </c>
      <c r="AN57" s="427">
        <f t="shared" si="63"/>
        <v>-8</v>
      </c>
      <c r="AO57" s="427">
        <f t="shared" si="63"/>
        <v>-12</v>
      </c>
      <c r="AP57" s="427">
        <f t="shared" si="63"/>
        <v>0</v>
      </c>
      <c r="AQ57" s="427">
        <f t="shared" si="63"/>
        <v>-8</v>
      </c>
      <c r="AR57" s="427">
        <f t="shared" si="63"/>
        <v>-4</v>
      </c>
      <c r="AS57" s="427">
        <f t="shared" si="63"/>
        <v>-9</v>
      </c>
      <c r="AT57" s="427">
        <f t="shared" si="63"/>
        <v>-8</v>
      </c>
      <c r="AU57" s="427">
        <f t="shared" si="63"/>
        <v>-11</v>
      </c>
      <c r="AV57" s="427">
        <f t="shared" si="63"/>
        <v>-7</v>
      </c>
      <c r="AW57" s="427">
        <f t="shared" si="63"/>
        <v>-13</v>
      </c>
      <c r="AX57" s="427">
        <f t="shared" si="63"/>
        <v>-5</v>
      </c>
      <c r="AY57" s="427">
        <f t="shared" si="63"/>
        <v>-1</v>
      </c>
      <c r="AZ57" s="427">
        <f t="shared" si="63"/>
        <v>-10</v>
      </c>
      <c r="BA57" s="427">
        <f t="shared" si="63"/>
        <v>-4</v>
      </c>
      <c r="BB57" s="427">
        <f t="shared" si="63"/>
        <v>0</v>
      </c>
      <c r="BC57" s="427">
        <f t="shared" si="63"/>
        <v>-3</v>
      </c>
      <c r="BD57" s="427">
        <f t="shared" si="63"/>
        <v>0</v>
      </c>
      <c r="BE57" s="427">
        <f t="shared" si="63"/>
        <v>0</v>
      </c>
      <c r="BF57" s="427">
        <f t="shared" si="63"/>
        <v>0</v>
      </c>
      <c r="BG57" s="427">
        <f t="shared" si="63"/>
        <v>-7</v>
      </c>
      <c r="BH57" s="427">
        <f t="shared" si="63"/>
        <v>-6</v>
      </c>
      <c r="BI57" s="427">
        <f t="shared" si="63"/>
        <v>-2</v>
      </c>
      <c r="BJ57" s="427">
        <f t="shared" si="63"/>
        <v>-5</v>
      </c>
      <c r="BK57" s="427">
        <f t="shared" si="63"/>
        <v>-3</v>
      </c>
      <c r="BL57" s="427">
        <f t="shared" si="63"/>
        <v>-8</v>
      </c>
      <c r="BM57" s="427">
        <f t="shared" si="63"/>
        <v>-2</v>
      </c>
      <c r="BN57" s="427">
        <f t="shared" ref="BN57:BQ57" si="64">SUM(BN30,BN32,BN34)</f>
        <v>-4</v>
      </c>
      <c r="BO57" s="427">
        <f t="shared" si="64"/>
        <v>-1</v>
      </c>
      <c r="BP57" s="427">
        <f t="shared" si="64"/>
        <v>-9</v>
      </c>
      <c r="BQ57" s="427">
        <f t="shared" si="64"/>
        <v>0</v>
      </c>
      <c r="BR57" s="427">
        <f t="shared" si="60"/>
        <v>-11</v>
      </c>
      <c r="BS57" s="427">
        <f t="shared" si="60"/>
        <v>-7</v>
      </c>
      <c r="BT57" s="427">
        <f t="shared" si="60"/>
        <v>-23</v>
      </c>
      <c r="BU57" s="427">
        <f t="shared" si="60"/>
        <v>-11</v>
      </c>
      <c r="BV57" s="427">
        <f t="shared" ref="BV57:CC57" si="65">SUM(BV30,BV32,BV34)</f>
        <v>-21</v>
      </c>
      <c r="BW57" s="427">
        <f t="shared" si="65"/>
        <v>-2</v>
      </c>
      <c r="BX57" s="427">
        <f t="shared" si="65"/>
        <v>-5</v>
      </c>
      <c r="BY57" s="427">
        <f t="shared" si="65"/>
        <v>-7</v>
      </c>
      <c r="BZ57" s="427">
        <f t="shared" si="65"/>
        <v>-4</v>
      </c>
      <c r="CA57" s="427">
        <f t="shared" si="65"/>
        <v>-6</v>
      </c>
      <c r="CB57" s="427">
        <f t="shared" si="65"/>
        <v>-4</v>
      </c>
      <c r="CC57" s="427">
        <f t="shared" si="65"/>
        <v>-33</v>
      </c>
      <c r="CD57" s="427">
        <f t="shared" ref="CD57:CG57" ca="1" si="66">SUM(CD30,CD32,CD34)</f>
        <v>-12</v>
      </c>
      <c r="CE57" s="427">
        <f t="shared" ca="1" si="66"/>
        <v>-2</v>
      </c>
      <c r="CF57" s="427">
        <f t="shared" ca="1" si="66"/>
        <v>0</v>
      </c>
      <c r="CG57" s="427">
        <f t="shared" ca="1" si="66"/>
        <v>0</v>
      </c>
    </row>
    <row r="58" spans="1:85" s="200" customFormat="1" outlineLevel="1" x14ac:dyDescent="0.25">
      <c r="A58" s="198" t="s">
        <v>395</v>
      </c>
      <c r="B58" s="199">
        <f>ABS( B56 ) + ABS( B57 )</f>
        <v>82</v>
      </c>
      <c r="C58" s="199">
        <f>ABS( C56 ) + ABS( C57 )</f>
        <v>35</v>
      </c>
      <c r="D58" s="199">
        <f>ABS( D56 ) + ABS( D57 )</f>
        <v>19</v>
      </c>
      <c r="E58" s="199">
        <f t="shared" ref="E58:AS58" si="67">ABS( E56 ) + ABS( E57 )</f>
        <v>71</v>
      </c>
      <c r="F58" s="199">
        <f t="shared" si="67"/>
        <v>40</v>
      </c>
      <c r="G58" s="199">
        <f t="shared" si="67"/>
        <v>69</v>
      </c>
      <c r="H58" s="199">
        <f t="shared" si="67"/>
        <v>103</v>
      </c>
      <c r="I58" s="199">
        <f t="shared" si="67"/>
        <v>88</v>
      </c>
      <c r="J58" s="199">
        <f t="shared" si="67"/>
        <v>92</v>
      </c>
      <c r="K58" s="199">
        <f t="shared" si="67"/>
        <v>70</v>
      </c>
      <c r="L58" s="199">
        <f t="shared" si="67"/>
        <v>44</v>
      </c>
      <c r="M58" s="199">
        <f t="shared" si="67"/>
        <v>47</v>
      </c>
      <c r="N58" s="199">
        <f t="shared" si="67"/>
        <v>27</v>
      </c>
      <c r="O58" s="199">
        <f t="shared" si="67"/>
        <v>27</v>
      </c>
      <c r="P58" s="199">
        <f t="shared" si="67"/>
        <v>31</v>
      </c>
      <c r="Q58" s="199">
        <f t="shared" si="67"/>
        <v>25</v>
      </c>
      <c r="R58" s="199">
        <f t="shared" si="67"/>
        <v>32</v>
      </c>
      <c r="S58" s="199">
        <f t="shared" si="67"/>
        <v>30</v>
      </c>
      <c r="T58" s="199">
        <f t="shared" si="67"/>
        <v>27</v>
      </c>
      <c r="U58" s="199">
        <f t="shared" si="67"/>
        <v>32</v>
      </c>
      <c r="V58" s="199">
        <f t="shared" si="67"/>
        <v>25</v>
      </c>
      <c r="W58" s="199">
        <f t="shared" si="67"/>
        <v>34</v>
      </c>
      <c r="X58" s="199">
        <f t="shared" si="67"/>
        <v>37</v>
      </c>
      <c r="Y58" s="199">
        <f t="shared" si="67"/>
        <v>14</v>
      </c>
      <c r="Z58" s="199">
        <f t="shared" si="67"/>
        <v>39</v>
      </c>
      <c r="AA58" s="199">
        <f t="shared" si="67"/>
        <v>41</v>
      </c>
      <c r="AB58" s="199">
        <f t="shared" si="67"/>
        <v>10</v>
      </c>
      <c r="AC58" s="199">
        <f t="shared" si="67"/>
        <v>31</v>
      </c>
      <c r="AD58" s="199">
        <f t="shared" si="67"/>
        <v>18</v>
      </c>
      <c r="AE58" s="199">
        <f t="shared" si="67"/>
        <v>9</v>
      </c>
      <c r="AF58" s="199">
        <f t="shared" si="67"/>
        <v>14</v>
      </c>
      <c r="AG58" s="199">
        <f t="shared" si="67"/>
        <v>9</v>
      </c>
      <c r="AH58" s="199">
        <f t="shared" si="67"/>
        <v>10</v>
      </c>
      <c r="AI58" s="199">
        <f t="shared" si="67"/>
        <v>24</v>
      </c>
      <c r="AJ58" s="199">
        <f t="shared" si="67"/>
        <v>15</v>
      </c>
      <c r="AK58" s="199">
        <f t="shared" si="67"/>
        <v>8</v>
      </c>
      <c r="AL58" s="199">
        <f t="shared" si="67"/>
        <v>18</v>
      </c>
      <c r="AM58" s="199">
        <f t="shared" si="67"/>
        <v>26</v>
      </c>
      <c r="AN58" s="199">
        <f t="shared" si="67"/>
        <v>19</v>
      </c>
      <c r="AO58" s="199">
        <f t="shared" si="67"/>
        <v>17</v>
      </c>
      <c r="AP58" s="199">
        <f t="shared" si="67"/>
        <v>11</v>
      </c>
      <c r="AQ58" s="199">
        <f t="shared" si="67"/>
        <v>29</v>
      </c>
      <c r="AR58" s="199">
        <f t="shared" si="67"/>
        <v>8</v>
      </c>
      <c r="AS58" s="199">
        <f t="shared" si="67"/>
        <v>12</v>
      </c>
      <c r="AT58" s="199">
        <f t="shared" ref="AT58:BU58" si="68">ABS( AT56 ) + ABS( AT57 )</f>
        <v>16</v>
      </c>
      <c r="AU58" s="199">
        <f t="shared" si="68"/>
        <v>35</v>
      </c>
      <c r="AV58" s="199">
        <f t="shared" si="68"/>
        <v>9</v>
      </c>
      <c r="AW58" s="199">
        <f t="shared" si="68"/>
        <v>16</v>
      </c>
      <c r="AX58" s="199">
        <f t="shared" ref="AX58:BQ58" si="69">ABS( AX56 ) + ABS( AX57 )</f>
        <v>19</v>
      </c>
      <c r="AY58" s="199">
        <f t="shared" si="69"/>
        <v>21</v>
      </c>
      <c r="AZ58" s="199">
        <f t="shared" si="69"/>
        <v>24</v>
      </c>
      <c r="BA58" s="199">
        <f t="shared" si="69"/>
        <v>16</v>
      </c>
      <c r="BB58" s="199">
        <f t="shared" si="69"/>
        <v>82</v>
      </c>
      <c r="BC58" s="199">
        <f t="shared" si="69"/>
        <v>13</v>
      </c>
      <c r="BD58" s="199">
        <f t="shared" si="69"/>
        <v>6</v>
      </c>
      <c r="BE58" s="199">
        <f t="shared" si="69"/>
        <v>5</v>
      </c>
      <c r="BF58" s="199">
        <f t="shared" si="69"/>
        <v>2</v>
      </c>
      <c r="BG58" s="199">
        <f t="shared" si="69"/>
        <v>33</v>
      </c>
      <c r="BH58" s="199">
        <f t="shared" si="69"/>
        <v>7</v>
      </c>
      <c r="BI58" s="199">
        <f t="shared" si="69"/>
        <v>8</v>
      </c>
      <c r="BJ58" s="199">
        <f t="shared" si="69"/>
        <v>18</v>
      </c>
      <c r="BK58" s="199">
        <f t="shared" si="69"/>
        <v>15</v>
      </c>
      <c r="BL58" s="199">
        <f t="shared" si="69"/>
        <v>31</v>
      </c>
      <c r="BM58" s="199">
        <f t="shared" si="69"/>
        <v>3</v>
      </c>
      <c r="BN58" s="199">
        <f t="shared" si="69"/>
        <v>17</v>
      </c>
      <c r="BO58" s="199">
        <f t="shared" si="69"/>
        <v>8</v>
      </c>
      <c r="BP58" s="199">
        <f t="shared" si="69"/>
        <v>17</v>
      </c>
      <c r="BQ58" s="199">
        <f t="shared" si="69"/>
        <v>10</v>
      </c>
      <c r="BR58" s="199">
        <f t="shared" si="68"/>
        <v>17</v>
      </c>
      <c r="BS58" s="199">
        <f t="shared" si="68"/>
        <v>13</v>
      </c>
      <c r="BT58" s="199">
        <f t="shared" si="68"/>
        <v>40</v>
      </c>
      <c r="BU58" s="199">
        <f t="shared" si="68"/>
        <v>23</v>
      </c>
      <c r="BV58" s="199">
        <f t="shared" ref="BV58:CC58" si="70">ABS( BV56 ) + ABS( BV57 )</f>
        <v>35</v>
      </c>
      <c r="BW58" s="199">
        <f t="shared" si="70"/>
        <v>12</v>
      </c>
      <c r="BX58" s="199">
        <f t="shared" si="70"/>
        <v>17</v>
      </c>
      <c r="BY58" s="199">
        <f t="shared" si="70"/>
        <v>26</v>
      </c>
      <c r="BZ58" s="199">
        <f t="shared" si="70"/>
        <v>5</v>
      </c>
      <c r="CA58" s="199">
        <f t="shared" si="70"/>
        <v>11</v>
      </c>
      <c r="CB58" s="199">
        <f t="shared" si="70"/>
        <v>7</v>
      </c>
      <c r="CC58" s="199">
        <f t="shared" si="70"/>
        <v>36</v>
      </c>
      <c r="CD58" s="199">
        <f t="shared" ref="CD58:CG58" ca="1" si="71">ABS( CD56 ) + ABS( CD57 )</f>
        <v>15</v>
      </c>
      <c r="CE58" s="199">
        <f t="shared" ca="1" si="71"/>
        <v>3</v>
      </c>
      <c r="CF58" s="199">
        <f t="shared" ca="1" si="71"/>
        <v>0</v>
      </c>
      <c r="CG58" s="199">
        <f t="shared" ca="1" si="71"/>
        <v>0</v>
      </c>
    </row>
    <row r="59" spans="1:85" s="174" customFormat="1" outlineLevel="1" x14ac:dyDescent="0.25">
      <c r="B59" s="181"/>
      <c r="C59" s="181"/>
      <c r="D59" s="181"/>
      <c r="E59" s="181"/>
      <c r="F59" s="181"/>
      <c r="G59" s="181"/>
      <c r="H59" s="181"/>
      <c r="I59" s="182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80"/>
      <c r="Y59" s="180"/>
      <c r="Z59" s="180"/>
      <c r="AA59" s="180"/>
      <c r="AB59" s="180"/>
      <c r="AC59" s="180"/>
    </row>
    <row r="60" spans="1:85" s="174" customFormat="1" outlineLevel="1" x14ac:dyDescent="0.25">
      <c r="B60" s="181"/>
      <c r="C60" s="181"/>
      <c r="D60" s="181"/>
      <c r="E60" s="181"/>
      <c r="F60" s="181"/>
      <c r="G60" s="181"/>
      <c r="H60" s="181"/>
      <c r="I60" s="182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80"/>
      <c r="Y60" s="180"/>
      <c r="Z60" s="180"/>
      <c r="AA60" s="180"/>
      <c r="AB60" s="180"/>
      <c r="AC60" s="180"/>
    </row>
    <row r="61" spans="1:85" s="423" customFormat="1" outlineLevel="1" x14ac:dyDescent="0.25">
      <c r="A61" s="422" t="s">
        <v>393</v>
      </c>
      <c r="E61" s="423">
        <f t="shared" ref="E61:N62" si="72">IF( ISERR( FIND( "Q4", E$28 ) ), "", SUM( B56:E56 ) )</f>
        <v>57</v>
      </c>
      <c r="F61" s="423" t="str">
        <f t="shared" si="72"/>
        <v/>
      </c>
      <c r="G61" s="423" t="str">
        <f t="shared" si="72"/>
        <v/>
      </c>
      <c r="H61" s="423" t="str">
        <f t="shared" si="72"/>
        <v/>
      </c>
      <c r="I61" s="423">
        <f t="shared" si="72"/>
        <v>21</v>
      </c>
      <c r="J61" s="423" t="str">
        <f t="shared" si="72"/>
        <v/>
      </c>
      <c r="K61" s="423" t="str">
        <f t="shared" si="72"/>
        <v/>
      </c>
      <c r="L61" s="423" t="str">
        <f t="shared" si="72"/>
        <v/>
      </c>
      <c r="M61" s="423">
        <f t="shared" si="72"/>
        <v>35</v>
      </c>
      <c r="N61" s="423" t="str">
        <f t="shared" si="72"/>
        <v/>
      </c>
      <c r="O61" s="423" t="str">
        <f t="shared" ref="O61:X62" si="73">IF( ISERR( FIND( "Q4", O$28 ) ), "", SUM( L56:O56 ) )</f>
        <v/>
      </c>
      <c r="P61" s="423" t="str">
        <f t="shared" si="73"/>
        <v/>
      </c>
      <c r="Q61" s="423">
        <f t="shared" si="73"/>
        <v>51</v>
      </c>
      <c r="R61" s="423" t="str">
        <f t="shared" si="73"/>
        <v/>
      </c>
      <c r="S61" s="423" t="str">
        <f t="shared" si="73"/>
        <v/>
      </c>
      <c r="T61" s="423" t="str">
        <f t="shared" si="73"/>
        <v/>
      </c>
      <c r="U61" s="423">
        <f t="shared" si="73"/>
        <v>73</v>
      </c>
      <c r="V61" s="423" t="str">
        <f t="shared" si="73"/>
        <v/>
      </c>
      <c r="W61" s="423" t="str">
        <f t="shared" si="73"/>
        <v/>
      </c>
      <c r="X61" s="423" t="str">
        <f t="shared" si="73"/>
        <v/>
      </c>
      <c r="Y61" s="423">
        <f t="shared" ref="Y61:AH62" si="74">IF( ISERR( FIND( "Q4", Y$28 ) ), "", SUM( V56:Y56 ) )</f>
        <v>67</v>
      </c>
      <c r="Z61" s="423" t="str">
        <f t="shared" si="74"/>
        <v/>
      </c>
      <c r="AA61" s="423" t="str">
        <f t="shared" si="74"/>
        <v/>
      </c>
      <c r="AB61" s="423" t="str">
        <f t="shared" si="74"/>
        <v/>
      </c>
      <c r="AC61" s="423">
        <f t="shared" si="74"/>
        <v>73</v>
      </c>
      <c r="AD61" s="423" t="str">
        <f t="shared" si="74"/>
        <v/>
      </c>
      <c r="AE61" s="423" t="str">
        <f t="shared" si="74"/>
        <v/>
      </c>
      <c r="AF61" s="423" t="str">
        <f t="shared" si="74"/>
        <v/>
      </c>
      <c r="AG61" s="423">
        <f t="shared" si="74"/>
        <v>24</v>
      </c>
      <c r="AH61" s="423" t="str">
        <f t="shared" si="74"/>
        <v/>
      </c>
      <c r="AI61" s="423" t="str">
        <f t="shared" ref="AI61:AR62" si="75">IF( ISERR( FIND( "Q4", AI$28 ) ), "", SUM( AF56:AI56 ) )</f>
        <v/>
      </c>
      <c r="AJ61" s="423" t="str">
        <f t="shared" si="75"/>
        <v/>
      </c>
      <c r="AK61" s="423">
        <f t="shared" si="75"/>
        <v>23</v>
      </c>
      <c r="AL61" s="423" t="str">
        <f t="shared" si="75"/>
        <v/>
      </c>
      <c r="AM61" s="423" t="str">
        <f t="shared" si="75"/>
        <v/>
      </c>
      <c r="AN61" s="423" t="str">
        <f t="shared" si="75"/>
        <v/>
      </c>
      <c r="AO61" s="423">
        <f t="shared" si="75"/>
        <v>29</v>
      </c>
      <c r="AP61" s="423" t="str">
        <f t="shared" si="75"/>
        <v/>
      </c>
      <c r="AQ61" s="423" t="str">
        <f t="shared" si="75"/>
        <v/>
      </c>
      <c r="AR61" s="423" t="str">
        <f t="shared" si="75"/>
        <v/>
      </c>
      <c r="AS61" s="423">
        <f t="shared" ref="AS61:AW62" si="76">IF( ISERR( FIND( "Q4", AS$28 ) ), "", SUM( AP56:AS56 ) )</f>
        <v>39</v>
      </c>
      <c r="AT61" s="423" t="str">
        <f t="shared" si="76"/>
        <v/>
      </c>
      <c r="AU61" s="423" t="str">
        <f t="shared" si="76"/>
        <v/>
      </c>
      <c r="AV61" s="423" t="str">
        <f t="shared" si="76"/>
        <v/>
      </c>
      <c r="AW61" s="423">
        <f t="shared" si="76"/>
        <v>37</v>
      </c>
      <c r="AX61" s="423" t="str">
        <f t="shared" ref="AX61:AZ62" si="77">IF( ISERR( FIND( "Q4", AX$28 ) ), "", SUM( AQ56:AX56 ) )</f>
        <v/>
      </c>
      <c r="AY61" s="423" t="str">
        <f t="shared" si="77"/>
        <v/>
      </c>
      <c r="AZ61" s="423" t="str">
        <f t="shared" si="77"/>
        <v/>
      </c>
      <c r="BA61" s="423">
        <f t="shared" ref="BA61:BA62" si="78">IF( ISERR( FIND( "Q4", BA$28 ) ), "", SUM( AX56:BA56 ) )</f>
        <v>60</v>
      </c>
      <c r="BB61" s="423" t="str">
        <f t="shared" ref="BB61:BD62" si="79">IF( ISERR( FIND( "Q4", BB$28 ) ), "", SUM( AQ56:BB56 ) )</f>
        <v/>
      </c>
      <c r="BC61" s="423" t="str">
        <f t="shared" si="79"/>
        <v/>
      </c>
      <c r="BD61" s="423" t="str">
        <f t="shared" si="79"/>
        <v/>
      </c>
      <c r="BE61" s="423">
        <f t="shared" ref="BE61:BE62" si="80">IF( ISERR( FIND( "Q4", BE$28 ) ), "", SUM( BB56:BE56 ) )</f>
        <v>103</v>
      </c>
      <c r="BF61" s="423" t="str">
        <f t="shared" ref="BF61:BH62" si="81">IF( ISERR( FIND( "Q4", BF$28 ) ), "", SUM( AQ56:BF56 ) )</f>
        <v/>
      </c>
      <c r="BG61" s="423" t="str">
        <f t="shared" si="81"/>
        <v/>
      </c>
      <c r="BH61" s="423" t="str">
        <f t="shared" si="81"/>
        <v/>
      </c>
      <c r="BI61" s="423">
        <f t="shared" ref="BI61:BI62" si="82">IF( ISERR( FIND( "Q4", BI$28 ) ), "", SUM( BF56:BI56 ) )</f>
        <v>35</v>
      </c>
      <c r="BJ61" s="423" t="str">
        <f t="shared" ref="BJ61:BL62" si="83">IF( ISERR( FIND( "Q4", BJ$28 ) ), "", SUM( AQ56:BJ56 ) )</f>
        <v/>
      </c>
      <c r="BK61" s="423" t="str">
        <f t="shared" si="83"/>
        <v/>
      </c>
      <c r="BL61" s="423" t="str">
        <f t="shared" si="83"/>
        <v/>
      </c>
      <c r="BM61" s="423">
        <f>IF( ISERR( FIND( "Q4", BM$28 ) ), "", SUM( BJ56:BM56 ) )</f>
        <v>49</v>
      </c>
      <c r="BN61" s="423" t="str">
        <f t="shared" ref="BN61:BP62" si="84">IF( ISERR( FIND( "Q4", BN$28 ) ), "", SUM( AQ56:BN56 ) )</f>
        <v/>
      </c>
      <c r="BO61" s="423" t="str">
        <f t="shared" si="84"/>
        <v/>
      </c>
      <c r="BP61" s="423" t="str">
        <f t="shared" si="84"/>
        <v/>
      </c>
      <c r="BQ61" s="423">
        <f>IF( ISERR( FIND( "Q4", BQ$28 ) ), "", SUM( BN56:BQ56 ) )</f>
        <v>38</v>
      </c>
      <c r="BR61" s="423" t="str">
        <f t="shared" ref="BR61:BT62" si="85">IF( ISERR( FIND( "Q4", BR$28 ) ), "", SUM( AU56:BR56 ) )</f>
        <v/>
      </c>
      <c r="BS61" s="423" t="str">
        <f t="shared" si="85"/>
        <v/>
      </c>
      <c r="BT61" s="423" t="str">
        <f t="shared" si="85"/>
        <v/>
      </c>
      <c r="BU61" s="423">
        <f>IF( ISERR( FIND( "Q4", BU$28 ) ), "", SUM( BR56:BU56 ) )</f>
        <v>41</v>
      </c>
      <c r="BV61" s="423" t="str">
        <f t="shared" ref="BV61:BV62" si="86">IF( ISERR( FIND( "Q4", BV$28 ) ), "", SUM( AY56:BV56 ) )</f>
        <v/>
      </c>
      <c r="BW61" s="423" t="str">
        <f t="shared" ref="BW61:BW62" si="87">IF( ISERR( FIND( "Q4", BW$28 ) ), "", SUM( AZ56:BW56 ) )</f>
        <v/>
      </c>
      <c r="BX61" s="423" t="str">
        <f t="shared" ref="BX61:BX62" si="88">IF( ISERR( FIND( "Q4", BX$28 ) ), "", SUM( BA56:BX56 ) )</f>
        <v/>
      </c>
      <c r="BY61" s="423">
        <f>IF( ISERR( FIND( "Q4", BY$28 ) ), "", SUM( BV56:BY56 ) )</f>
        <v>55</v>
      </c>
      <c r="BZ61" s="423" t="str">
        <f t="shared" ref="BZ61:CC62" si="89">IF( ISERR( FIND( "Q4", BZ$28 ) ), "", SUM( BW56:BZ56 ) )</f>
        <v/>
      </c>
      <c r="CA61" s="423" t="str">
        <f t="shared" si="89"/>
        <v/>
      </c>
      <c r="CB61" s="423" t="str">
        <f t="shared" si="89"/>
        <v/>
      </c>
      <c r="CC61" s="423">
        <f t="shared" si="89"/>
        <v>12</v>
      </c>
      <c r="CD61" s="423" t="str">
        <f t="shared" ref="CD61:CD62" ca="1" si="90">IF( ISERR( FIND( "Q4", CD$28 ) ), "", SUM( CA56:CD56 ) )</f>
        <v/>
      </c>
      <c r="CE61" s="423" t="str">
        <f t="shared" ref="CE61:CE62" ca="1" si="91">IF( ISERR( FIND( "Q4", CE$28 ) ), "", SUM( CB56:CE56 ) )</f>
        <v/>
      </c>
      <c r="CF61" s="423" t="str">
        <f t="shared" ref="CF61:CF62" ca="1" si="92">IF( ISERR( FIND( "Q4", CF$28 ) ), "", SUM( CC56:CF56 ) )</f>
        <v/>
      </c>
      <c r="CG61" s="423">
        <f t="shared" ref="CG61:CG62" ca="1" si="93">IF( ISERR( FIND( "Q4", CG$28 ) ), "", SUM( CD56:CG56 ) )</f>
        <v>4</v>
      </c>
    </row>
    <row r="62" spans="1:85" s="427" customFormat="1" outlineLevel="1" x14ac:dyDescent="0.25">
      <c r="A62" s="426" t="s">
        <v>394</v>
      </c>
      <c r="E62" s="427">
        <f t="shared" si="72"/>
        <v>-150</v>
      </c>
      <c r="F62" s="427" t="str">
        <f t="shared" si="72"/>
        <v/>
      </c>
      <c r="G62" s="427" t="str">
        <f t="shared" si="72"/>
        <v/>
      </c>
      <c r="H62" s="427" t="str">
        <f t="shared" si="72"/>
        <v/>
      </c>
      <c r="I62" s="427">
        <f t="shared" si="72"/>
        <v>-279</v>
      </c>
      <c r="J62" s="427" t="str">
        <f t="shared" si="72"/>
        <v/>
      </c>
      <c r="K62" s="427" t="str">
        <f t="shared" si="72"/>
        <v/>
      </c>
      <c r="L62" s="427" t="str">
        <f t="shared" si="72"/>
        <v/>
      </c>
      <c r="M62" s="427">
        <f t="shared" si="72"/>
        <v>-218</v>
      </c>
      <c r="N62" s="427" t="str">
        <f t="shared" si="72"/>
        <v/>
      </c>
      <c r="O62" s="427" t="str">
        <f t="shared" si="73"/>
        <v/>
      </c>
      <c r="P62" s="427" t="str">
        <f t="shared" si="73"/>
        <v/>
      </c>
      <c r="Q62" s="427">
        <f t="shared" si="73"/>
        <v>-59</v>
      </c>
      <c r="R62" s="427" t="str">
        <f t="shared" si="73"/>
        <v/>
      </c>
      <c r="S62" s="427" t="str">
        <f t="shared" si="73"/>
        <v/>
      </c>
      <c r="T62" s="427" t="str">
        <f t="shared" si="73"/>
        <v/>
      </c>
      <c r="U62" s="427">
        <f t="shared" si="73"/>
        <v>-48</v>
      </c>
      <c r="V62" s="427" t="str">
        <f t="shared" si="73"/>
        <v/>
      </c>
      <c r="W62" s="427" t="str">
        <f t="shared" si="73"/>
        <v/>
      </c>
      <c r="X62" s="427" t="str">
        <f t="shared" si="73"/>
        <v/>
      </c>
      <c r="Y62" s="427">
        <f t="shared" si="74"/>
        <v>-43</v>
      </c>
      <c r="Z62" s="427" t="str">
        <f t="shared" si="74"/>
        <v/>
      </c>
      <c r="AA62" s="427" t="str">
        <f t="shared" si="74"/>
        <v/>
      </c>
      <c r="AB62" s="427" t="str">
        <f t="shared" si="74"/>
        <v/>
      </c>
      <c r="AC62" s="427">
        <f t="shared" si="74"/>
        <v>-48</v>
      </c>
      <c r="AD62" s="427" t="str">
        <f t="shared" si="74"/>
        <v/>
      </c>
      <c r="AE62" s="427" t="str">
        <f t="shared" si="74"/>
        <v/>
      </c>
      <c r="AF62" s="427" t="str">
        <f t="shared" si="74"/>
        <v/>
      </c>
      <c r="AG62" s="427">
        <f t="shared" si="74"/>
        <v>-26</v>
      </c>
      <c r="AH62" s="427" t="str">
        <f t="shared" si="74"/>
        <v/>
      </c>
      <c r="AI62" s="427" t="str">
        <f t="shared" si="75"/>
        <v/>
      </c>
      <c r="AJ62" s="427" t="str">
        <f t="shared" si="75"/>
        <v/>
      </c>
      <c r="AK62" s="427">
        <f t="shared" si="75"/>
        <v>-34</v>
      </c>
      <c r="AL62" s="427" t="str">
        <f t="shared" si="75"/>
        <v/>
      </c>
      <c r="AM62" s="427" t="str">
        <f t="shared" si="75"/>
        <v/>
      </c>
      <c r="AN62" s="427" t="str">
        <f t="shared" si="75"/>
        <v/>
      </c>
      <c r="AO62" s="427">
        <f t="shared" si="75"/>
        <v>-51</v>
      </c>
      <c r="AP62" s="427" t="str">
        <f t="shared" si="75"/>
        <v/>
      </c>
      <c r="AQ62" s="427" t="str">
        <f t="shared" si="75"/>
        <v/>
      </c>
      <c r="AR62" s="427" t="str">
        <f t="shared" si="75"/>
        <v/>
      </c>
      <c r="AS62" s="427">
        <f t="shared" si="76"/>
        <v>-21</v>
      </c>
      <c r="AT62" s="427" t="str">
        <f t="shared" si="76"/>
        <v/>
      </c>
      <c r="AU62" s="427" t="str">
        <f t="shared" si="76"/>
        <v/>
      </c>
      <c r="AV62" s="427" t="str">
        <f t="shared" si="76"/>
        <v/>
      </c>
      <c r="AW62" s="427">
        <f t="shared" si="76"/>
        <v>-39</v>
      </c>
      <c r="AX62" s="427" t="str">
        <f t="shared" si="77"/>
        <v/>
      </c>
      <c r="AY62" s="427" t="str">
        <f t="shared" si="77"/>
        <v/>
      </c>
      <c r="AZ62" s="427" t="str">
        <f t="shared" si="77"/>
        <v/>
      </c>
      <c r="BA62" s="427">
        <f t="shared" si="78"/>
        <v>-20</v>
      </c>
      <c r="BB62" s="427" t="str">
        <f t="shared" si="79"/>
        <v/>
      </c>
      <c r="BC62" s="427" t="str">
        <f t="shared" si="79"/>
        <v/>
      </c>
      <c r="BD62" s="427" t="str">
        <f t="shared" si="79"/>
        <v/>
      </c>
      <c r="BE62" s="427">
        <f t="shared" si="80"/>
        <v>-3</v>
      </c>
      <c r="BF62" s="427" t="str">
        <f t="shared" si="81"/>
        <v/>
      </c>
      <c r="BG62" s="427" t="str">
        <f t="shared" si="81"/>
        <v/>
      </c>
      <c r="BH62" s="427" t="str">
        <f t="shared" si="81"/>
        <v/>
      </c>
      <c r="BI62" s="427">
        <f t="shared" si="82"/>
        <v>-15</v>
      </c>
      <c r="BJ62" s="427" t="str">
        <f t="shared" si="83"/>
        <v/>
      </c>
      <c r="BK62" s="427" t="str">
        <f t="shared" si="83"/>
        <v/>
      </c>
      <c r="BL62" s="427" t="str">
        <f t="shared" si="83"/>
        <v/>
      </c>
      <c r="BM62" s="427">
        <f>IF( ISERR( FIND( "Q4", BM$28 ) ), "", SUM( BJ57:BM57 ) )</f>
        <v>-18</v>
      </c>
      <c r="BN62" s="427" t="str">
        <f t="shared" si="84"/>
        <v/>
      </c>
      <c r="BO62" s="427" t="str">
        <f t="shared" si="84"/>
        <v/>
      </c>
      <c r="BP62" s="427" t="str">
        <f t="shared" si="84"/>
        <v/>
      </c>
      <c r="BQ62" s="427">
        <f>IF( ISERR( FIND( "Q4", BQ$28 ) ), "", SUM( BN57:BQ57 ) )</f>
        <v>-14</v>
      </c>
      <c r="BR62" s="427" t="str">
        <f t="shared" si="85"/>
        <v/>
      </c>
      <c r="BS62" s="427" t="str">
        <f t="shared" si="85"/>
        <v/>
      </c>
      <c r="BT62" s="427" t="str">
        <f t="shared" si="85"/>
        <v/>
      </c>
      <c r="BU62" s="427">
        <f t="shared" ref="BU62" si="94">IF( ISERR( FIND( "Q4", BU$28 ) ), "", SUM( BR57:BU57 ) )</f>
        <v>-52</v>
      </c>
      <c r="BV62" s="427" t="str">
        <f t="shared" si="86"/>
        <v/>
      </c>
      <c r="BW62" s="427" t="str">
        <f t="shared" si="87"/>
        <v/>
      </c>
      <c r="BX62" s="427" t="str">
        <f t="shared" si="88"/>
        <v/>
      </c>
      <c r="BY62" s="427">
        <f t="shared" ref="BY62" si="95">IF( ISERR( FIND( "Q4", BY$28 ) ), "", SUM( BV57:BY57 ) )</f>
        <v>-35</v>
      </c>
      <c r="BZ62" s="427" t="str">
        <f t="shared" si="89"/>
        <v/>
      </c>
      <c r="CA62" s="427" t="str">
        <f t="shared" si="89"/>
        <v/>
      </c>
      <c r="CB62" s="427" t="str">
        <f t="shared" si="89"/>
        <v/>
      </c>
      <c r="CC62" s="427">
        <f t="shared" si="89"/>
        <v>-47</v>
      </c>
      <c r="CD62" s="427" t="str">
        <f t="shared" ca="1" si="90"/>
        <v/>
      </c>
      <c r="CE62" s="427" t="str">
        <f t="shared" ca="1" si="91"/>
        <v/>
      </c>
      <c r="CF62" s="427" t="str">
        <f t="shared" ca="1" si="92"/>
        <v/>
      </c>
      <c r="CG62" s="427">
        <f t="shared" ca="1" si="93"/>
        <v>-14</v>
      </c>
    </row>
    <row r="63" spans="1:85" s="200" customFormat="1" outlineLevel="1" x14ac:dyDescent="0.25">
      <c r="A63" s="198" t="s">
        <v>416</v>
      </c>
      <c r="B63" s="199"/>
      <c r="C63" s="199"/>
      <c r="D63" s="199"/>
      <c r="E63" s="199">
        <f t="shared" ref="E63:AS63" si="96">IF( LEN( E61 ) = 0, "", ABS( E61 ) + ABS( E62 ) )</f>
        <v>207</v>
      </c>
      <c r="F63" s="199" t="str">
        <f t="shared" si="96"/>
        <v/>
      </c>
      <c r="G63" s="199" t="str">
        <f t="shared" si="96"/>
        <v/>
      </c>
      <c r="H63" s="199" t="str">
        <f t="shared" si="96"/>
        <v/>
      </c>
      <c r="I63" s="199">
        <f t="shared" si="96"/>
        <v>300</v>
      </c>
      <c r="J63" s="199" t="str">
        <f t="shared" si="96"/>
        <v/>
      </c>
      <c r="K63" s="199" t="str">
        <f t="shared" si="96"/>
        <v/>
      </c>
      <c r="L63" s="199" t="str">
        <f t="shared" si="96"/>
        <v/>
      </c>
      <c r="M63" s="199">
        <f t="shared" si="96"/>
        <v>253</v>
      </c>
      <c r="N63" s="199" t="str">
        <f t="shared" si="96"/>
        <v/>
      </c>
      <c r="O63" s="199" t="str">
        <f t="shared" si="96"/>
        <v/>
      </c>
      <c r="P63" s="199" t="str">
        <f t="shared" si="96"/>
        <v/>
      </c>
      <c r="Q63" s="199">
        <f t="shared" si="96"/>
        <v>110</v>
      </c>
      <c r="R63" s="199" t="str">
        <f t="shared" si="96"/>
        <v/>
      </c>
      <c r="S63" s="199" t="str">
        <f t="shared" si="96"/>
        <v/>
      </c>
      <c r="T63" s="199" t="str">
        <f t="shared" si="96"/>
        <v/>
      </c>
      <c r="U63" s="199">
        <f t="shared" si="96"/>
        <v>121</v>
      </c>
      <c r="V63" s="199" t="str">
        <f t="shared" si="96"/>
        <v/>
      </c>
      <c r="W63" s="199" t="str">
        <f t="shared" si="96"/>
        <v/>
      </c>
      <c r="X63" s="199" t="str">
        <f t="shared" si="96"/>
        <v/>
      </c>
      <c r="Y63" s="199">
        <f t="shared" si="96"/>
        <v>110</v>
      </c>
      <c r="Z63" s="199" t="str">
        <f t="shared" si="96"/>
        <v/>
      </c>
      <c r="AA63" s="199" t="str">
        <f t="shared" si="96"/>
        <v/>
      </c>
      <c r="AB63" s="199" t="str">
        <f t="shared" si="96"/>
        <v/>
      </c>
      <c r="AC63" s="199">
        <f t="shared" si="96"/>
        <v>121</v>
      </c>
      <c r="AD63" s="199" t="str">
        <f t="shared" si="96"/>
        <v/>
      </c>
      <c r="AE63" s="199" t="str">
        <f t="shared" si="96"/>
        <v/>
      </c>
      <c r="AF63" s="199" t="str">
        <f t="shared" si="96"/>
        <v/>
      </c>
      <c r="AG63" s="199">
        <f t="shared" si="96"/>
        <v>50</v>
      </c>
      <c r="AH63" s="199" t="str">
        <f t="shared" si="96"/>
        <v/>
      </c>
      <c r="AI63" s="199" t="str">
        <f t="shared" si="96"/>
        <v/>
      </c>
      <c r="AJ63" s="199" t="str">
        <f t="shared" si="96"/>
        <v/>
      </c>
      <c r="AK63" s="199">
        <f t="shared" si="96"/>
        <v>57</v>
      </c>
      <c r="AL63" s="199" t="str">
        <f t="shared" si="96"/>
        <v/>
      </c>
      <c r="AM63" s="199" t="str">
        <f t="shared" si="96"/>
        <v/>
      </c>
      <c r="AN63" s="199" t="str">
        <f t="shared" si="96"/>
        <v/>
      </c>
      <c r="AO63" s="199">
        <f t="shared" si="96"/>
        <v>80</v>
      </c>
      <c r="AP63" s="199" t="str">
        <f t="shared" si="96"/>
        <v/>
      </c>
      <c r="AQ63" s="199" t="str">
        <f t="shared" si="96"/>
        <v/>
      </c>
      <c r="AR63" s="199" t="str">
        <f t="shared" si="96"/>
        <v/>
      </c>
      <c r="AS63" s="199">
        <f t="shared" si="96"/>
        <v>60</v>
      </c>
      <c r="AT63" s="199" t="str">
        <f t="shared" ref="AT63:BU63" si="97">IF( LEN( AT61 ) = 0, "", ABS( AT61 ) + ABS( AT62 ) )</f>
        <v/>
      </c>
      <c r="AU63" s="199" t="str">
        <f t="shared" si="97"/>
        <v/>
      </c>
      <c r="AV63" s="199" t="str">
        <f t="shared" si="97"/>
        <v/>
      </c>
      <c r="AW63" s="199">
        <f t="shared" si="97"/>
        <v>76</v>
      </c>
      <c r="AX63" s="199" t="str">
        <f t="shared" ref="AX63:BQ63" si="98">IF( LEN( AX61 ) = 0, "", ABS( AX61 ) + ABS( AX62 ) )</f>
        <v/>
      </c>
      <c r="AY63" s="199" t="str">
        <f t="shared" si="98"/>
        <v/>
      </c>
      <c r="AZ63" s="199" t="str">
        <f t="shared" si="98"/>
        <v/>
      </c>
      <c r="BA63" s="199">
        <f t="shared" si="98"/>
        <v>80</v>
      </c>
      <c r="BB63" s="199" t="str">
        <f t="shared" si="98"/>
        <v/>
      </c>
      <c r="BC63" s="199" t="str">
        <f t="shared" si="98"/>
        <v/>
      </c>
      <c r="BD63" s="199" t="str">
        <f t="shared" si="98"/>
        <v/>
      </c>
      <c r="BE63" s="199">
        <f t="shared" si="98"/>
        <v>106</v>
      </c>
      <c r="BF63" s="199" t="str">
        <f t="shared" si="98"/>
        <v/>
      </c>
      <c r="BG63" s="199" t="str">
        <f t="shared" si="98"/>
        <v/>
      </c>
      <c r="BH63" s="199" t="str">
        <f t="shared" si="98"/>
        <v/>
      </c>
      <c r="BI63" s="199">
        <f t="shared" si="98"/>
        <v>50</v>
      </c>
      <c r="BJ63" s="199" t="str">
        <f t="shared" si="98"/>
        <v/>
      </c>
      <c r="BK63" s="199" t="str">
        <f t="shared" si="98"/>
        <v/>
      </c>
      <c r="BL63" s="199" t="str">
        <f t="shared" si="98"/>
        <v/>
      </c>
      <c r="BM63" s="199">
        <f t="shared" si="98"/>
        <v>67</v>
      </c>
      <c r="BN63" s="199" t="str">
        <f t="shared" si="98"/>
        <v/>
      </c>
      <c r="BO63" s="199" t="str">
        <f t="shared" si="98"/>
        <v/>
      </c>
      <c r="BP63" s="199" t="str">
        <f t="shared" si="98"/>
        <v/>
      </c>
      <c r="BQ63" s="199">
        <f t="shared" si="98"/>
        <v>52</v>
      </c>
      <c r="BR63" s="199" t="str">
        <f t="shared" si="97"/>
        <v/>
      </c>
      <c r="BS63" s="199" t="str">
        <f t="shared" si="97"/>
        <v/>
      </c>
      <c r="BT63" s="199" t="str">
        <f t="shared" si="97"/>
        <v/>
      </c>
      <c r="BU63" s="199">
        <f t="shared" si="97"/>
        <v>93</v>
      </c>
      <c r="BV63" s="199" t="str">
        <f t="shared" ref="BV63:CC63" si="99">IF( LEN( BV61 ) = 0, "", ABS( BV61 ) + ABS( BV62 ) )</f>
        <v/>
      </c>
      <c r="BW63" s="199" t="str">
        <f t="shared" si="99"/>
        <v/>
      </c>
      <c r="BX63" s="199" t="str">
        <f t="shared" si="99"/>
        <v/>
      </c>
      <c r="BY63" s="199">
        <f t="shared" si="99"/>
        <v>90</v>
      </c>
      <c r="BZ63" s="199" t="str">
        <f t="shared" si="99"/>
        <v/>
      </c>
      <c r="CA63" s="199" t="str">
        <f t="shared" si="99"/>
        <v/>
      </c>
      <c r="CB63" s="199" t="str">
        <f t="shared" si="99"/>
        <v/>
      </c>
      <c r="CC63" s="199">
        <f t="shared" si="99"/>
        <v>59</v>
      </c>
      <c r="CD63" s="199" t="str">
        <f t="shared" ref="CD63:CG63" ca="1" si="100">IF( LEN( CD61 ) = 0, "", ABS( CD61 ) + ABS( CD62 ) )</f>
        <v/>
      </c>
      <c r="CE63" s="199" t="str">
        <f t="shared" ca="1" si="100"/>
        <v/>
      </c>
      <c r="CF63" s="199" t="str">
        <f t="shared" ca="1" si="100"/>
        <v/>
      </c>
      <c r="CG63" s="199">
        <f t="shared" ca="1" si="100"/>
        <v>18</v>
      </c>
    </row>
    <row r="64" spans="1:85" s="174" customFormat="1" x14ac:dyDescent="0.25">
      <c r="B64" s="176"/>
      <c r="C64" s="176"/>
      <c r="D64" s="179"/>
      <c r="E64" s="179"/>
      <c r="F64" s="179"/>
      <c r="G64" s="178"/>
      <c r="H64" s="178"/>
      <c r="I64" s="178"/>
    </row>
  </sheetData>
  <phoneticPr fontId="3" type="noConversion"/>
  <pageMargins left="0.2" right="0.2" top="0.35" bottom="0.33" header="0.5" footer="0.5"/>
  <pageSetup scale="20" orientation="landscape" r:id="rId1"/>
  <headerFooter alignWithMargins="0"/>
  <ignoredErrors>
    <ignoredError sqref="E42:AR47 AS42:AW47" formulaRange="1"/>
    <ignoredError sqref="AP51:AW51 BQ61:BQ62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-- 2020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Reg_Percent_2019</v>
      </c>
      <c r="G2" s="239" t="s">
        <v>589</v>
      </c>
      <c r="AJ2" s="240" t="str">
        <f>AJ4 &amp; AJ3</f>
        <v>'Credit_2020Q1'!d:d</v>
      </c>
      <c r="AK2" s="240" t="str">
        <f>AK4 &amp; AK3</f>
        <v>'Credit_2020Q1'!b1</v>
      </c>
      <c r="AL2" s="240" t="str">
        <f>AL4 &amp; AL3</f>
        <v>'Credit_2020Q1'!c1</v>
      </c>
      <c r="AQ2" s="236"/>
    </row>
    <row r="3" spans="1:61" ht="18" hidden="1" outlineLevel="1" x14ac:dyDescent="0.25">
      <c r="A3" s="233"/>
      <c r="E3" s="241" t="str">
        <f>"'" &amp; E2 &amp; "'!"</f>
        <v>'Reg_Percent_2019'!</v>
      </c>
      <c r="G3" s="234" t="str">
        <f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'Credit_2020Q1'!</v>
      </c>
      <c r="AK4" s="236" t="str">
        <f t="shared" ref="AK4:AL4" si="0">$AQ$5</f>
        <v>'Credit_2020Q1'!</v>
      </c>
      <c r="AL4" s="236" t="str">
        <f t="shared" si="0"/>
        <v>'Credit_2020Q1'!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(45)</v>
      </c>
      <c r="M5" s="509"/>
      <c r="N5" s="314"/>
      <c r="O5" s="507" t="str">
        <f ca="1">"Regulated" &amp; CHAR( 10 ) &amp; "(" &amp; O14 &amp; ")"</f>
        <v>Regulated
(35)</v>
      </c>
      <c r="P5" s="511"/>
      <c r="Q5" s="314"/>
      <c r="R5" s="507" t="str">
        <f ca="1">"Mostly Regulated" &amp; CHAR( 10 ) &amp; "(" &amp; R14 &amp; ")"</f>
        <v>Mostly Regulated
(10)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597</v>
      </c>
    </row>
    <row r="6" spans="1:61" ht="28.5" customHeight="1" x14ac:dyDescent="0.25">
      <c r="A6" s="299" t="s">
        <v>0</v>
      </c>
      <c r="B6" s="300" t="s">
        <v>598</v>
      </c>
      <c r="C6" s="338" t="s">
        <v>470</v>
      </c>
      <c r="D6" s="301"/>
      <c r="E6" s="302">
        <f ca="1">INDIRECT( E3 &amp; G1 )</f>
        <v>43830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38" si="5">IF( LEN( AS7 ) = 0, 99, RANK( AS7, $AS$7:$AS$62 ) )</f>
        <v>30</v>
      </c>
      <c r="AW7" s="234">
        <f>COUNTIF( AV7:AV$7, AV7 )</f>
        <v>1</v>
      </c>
      <c r="AX7" s="287">
        <f>AV7 + AW7 / 10</f>
        <v>30.1</v>
      </c>
      <c r="AY7" s="234">
        <f t="shared" ref="AY7:AY38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38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4.4444444444444446E-2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si="5"/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F50" ca="1" si="23">OFFSET( AQ$6, $BD8, 0 )</f>
        <v>Alliant Energy Corporation</v>
      </c>
      <c r="BG8" s="240" t="str">
        <f t="shared" ref="BG8:BG50" ca="1" si="24">OFFSET( AR$6, $BD8, 0 )</f>
        <v>A-</v>
      </c>
      <c r="BH8" s="240">
        <f t="shared" ref="BH8:BH50" ca="1" si="25">OFFSET( AS$6, $BD8, 0 )</f>
        <v>20</v>
      </c>
      <c r="BI8" s="240" t="str">
        <f t="shared" ref="BI8:BI50" ca="1" si="26">OFFSET( AT$6, $BD8, 0 )</f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0.26666666666666666</v>
      </c>
      <c r="N9" s="318"/>
      <c r="O9" s="295">
        <f t="shared" ca="1" si="12"/>
        <v>11</v>
      </c>
      <c r="P9" s="296">
        <f t="shared" ca="1" si="13"/>
        <v>0.31428571428571428</v>
      </c>
      <c r="Q9" s="318"/>
      <c r="R9" s="295">
        <f t="shared" ca="1" si="14"/>
        <v>1</v>
      </c>
      <c r="S9" s="296">
        <f t="shared" ca="1" si="15"/>
        <v>0.1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5"/>
        <v>14</v>
      </c>
      <c r="AW9" s="234">
        <f>COUNTIF( AV$7:AV9, AV9 )</f>
        <v>1</v>
      </c>
      <c r="AX9" s="287">
        <f t="shared" si="22"/>
        <v>14.1</v>
      </c>
      <c r="AY9" s="234">
        <f t="shared" si="6"/>
        <v>14</v>
      </c>
      <c r="AZ9" s="236"/>
      <c r="BA9" s="236"/>
      <c r="BC9" s="234">
        <f t="shared" ref="BC9:BC63" ca="1" si="27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4"/>
        <v>A-</v>
      </c>
      <c r="BH9" s="240">
        <f t="shared" ca="1" si="25"/>
        <v>20</v>
      </c>
      <c r="BI9" s="240" t="str">
        <f t="shared" ca="1" si="26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16</v>
      </c>
      <c r="M10" s="296">
        <f t="shared" si="11"/>
        <v>0.35555555555555557</v>
      </c>
      <c r="N10" s="318"/>
      <c r="O10" s="295">
        <f t="shared" ca="1" si="12"/>
        <v>10</v>
      </c>
      <c r="P10" s="296">
        <f t="shared" ca="1" si="13"/>
        <v>0.2857142857142857</v>
      </c>
      <c r="Q10" s="318"/>
      <c r="R10" s="295">
        <f t="shared" ca="1" si="14"/>
        <v>6</v>
      </c>
      <c r="S10" s="296">
        <f t="shared" ca="1" si="15"/>
        <v>0.6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16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5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6"/>
        <v>3</v>
      </c>
      <c r="AZ10" s="236"/>
      <c r="BA10" s="236"/>
      <c r="BC10" s="234">
        <f t="shared" ca="1" si="27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4"/>
        <v>A-</v>
      </c>
      <c r="BH10" s="240">
        <f t="shared" ca="1" si="25"/>
        <v>20</v>
      </c>
      <c r="BI10" s="240" t="str">
        <f t="shared" ca="1" si="26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9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10"/>
        <v>10</v>
      </c>
      <c r="M11" s="296">
        <f t="shared" si="11"/>
        <v>0.22222222222222221</v>
      </c>
      <c r="N11" s="318"/>
      <c r="O11" s="295">
        <f t="shared" ca="1" si="12"/>
        <v>9</v>
      </c>
      <c r="P11" s="296">
        <f t="shared" ca="1" si="13"/>
        <v>0.25714285714285712</v>
      </c>
      <c r="Q11" s="318"/>
      <c r="R11" s="295">
        <f t="shared" ca="1" si="14"/>
        <v>1</v>
      </c>
      <c r="S11" s="296">
        <f t="shared" ca="1" si="15"/>
        <v>0.1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10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5"/>
        <v>14</v>
      </c>
      <c r="AW11" s="234">
        <f>COUNTIF( AV$7:AV11, AV11 )</f>
        <v>2</v>
      </c>
      <c r="AX11" s="287">
        <f t="shared" si="22"/>
        <v>14.2</v>
      </c>
      <c r="AY11" s="234">
        <f t="shared" si="6"/>
        <v>15</v>
      </c>
      <c r="AZ11" s="236"/>
      <c r="BA11" s="236"/>
      <c r="BC11" s="234">
        <f t="shared" ca="1" si="27"/>
        <v>5</v>
      </c>
      <c r="BD11" s="288">
        <f t="shared" ca="1" si="8"/>
        <v>16</v>
      </c>
      <c r="BF11" s="240" t="str">
        <f t="shared" ca="1" si="23"/>
        <v>Duke Energy Corporation</v>
      </c>
      <c r="BG11" s="240" t="str">
        <f t="shared" ca="1" si="24"/>
        <v>A-</v>
      </c>
      <c r="BH11" s="240">
        <f t="shared" ca="1" si="25"/>
        <v>20</v>
      </c>
      <c r="BI11" s="240" t="str">
        <f t="shared" ca="1" si="26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10"/>
        <v>3</v>
      </c>
      <c r="M12" s="296">
        <f t="shared" si="11"/>
        <v>6.6666666666666666E-2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1</v>
      </c>
      <c r="S12" s="296">
        <f t="shared" ca="1" si="15"/>
        <v>0.1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5"/>
        <v>30</v>
      </c>
      <c r="AW12" s="234">
        <f>COUNTIF( AV$7:AV12, AV12 )</f>
        <v>2</v>
      </c>
      <c r="AX12" s="287">
        <f t="shared" si="22"/>
        <v>30.2</v>
      </c>
      <c r="AY12" s="234">
        <f t="shared" si="6"/>
        <v>31</v>
      </c>
      <c r="AZ12" s="236"/>
      <c r="BA12" s="236"/>
      <c r="BC12" s="234">
        <f t="shared" ca="1" si="27"/>
        <v>6</v>
      </c>
      <c r="BD12" s="288">
        <f t="shared" ca="1" si="8"/>
        <v>20</v>
      </c>
      <c r="BF12" s="240" t="str">
        <f t="shared" ca="1" si="23"/>
        <v>Evergy, Inc.</v>
      </c>
      <c r="BG12" s="240" t="str">
        <f t="shared" ca="1" si="24"/>
        <v>A-</v>
      </c>
      <c r="BH12" s="240">
        <f t="shared" ca="1" si="25"/>
        <v>20</v>
      </c>
      <c r="BI12" s="240" t="str">
        <f t="shared" ca="1" si="26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9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10"/>
        <v>2</v>
      </c>
      <c r="M13" s="298">
        <f t="shared" si="11"/>
        <v>4.4444444444444446E-2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5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6"/>
        <v>1</v>
      </c>
      <c r="AZ13" s="236"/>
      <c r="BA13" s="236"/>
      <c r="BC13" s="234">
        <f t="shared" ca="1" si="27"/>
        <v>7</v>
      </c>
      <c r="BD13" s="288">
        <f t="shared" ca="1" si="8"/>
        <v>21</v>
      </c>
      <c r="BF13" s="240" t="str">
        <f t="shared" ca="1" si="23"/>
        <v>Eversource Energy</v>
      </c>
      <c r="BG13" s="240" t="str">
        <f t="shared" ca="1" si="24"/>
        <v>A-</v>
      </c>
      <c r="BH13" s="240">
        <f t="shared" ca="1" si="25"/>
        <v>20</v>
      </c>
      <c r="BI13" s="240" t="str">
        <f t="shared" ca="1" si="26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9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18.866666666666667</v>
      </c>
      <c r="Z14" s="261"/>
      <c r="AA14" s="490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si="5"/>
        <v>14</v>
      </c>
      <c r="AW14" s="234">
        <f>COUNTIF( AV$7:AV14, AV14 )</f>
        <v>3</v>
      </c>
      <c r="AX14" s="287">
        <f t="shared" si="22"/>
        <v>14.3</v>
      </c>
      <c r="AY14" s="234">
        <f t="shared" si="6"/>
        <v>16</v>
      </c>
      <c r="AZ14" s="236"/>
      <c r="BA14" s="236"/>
      <c r="BC14" s="234">
        <f t="shared" ca="1" si="27"/>
        <v>8</v>
      </c>
      <c r="BD14" s="288">
        <f t="shared" ca="1" si="8"/>
        <v>28</v>
      </c>
      <c r="BF14" s="240" t="str">
        <f t="shared" ca="1" si="23"/>
        <v>NextEra Energy, Inc.</v>
      </c>
      <c r="BG14" s="240" t="str">
        <f t="shared" ca="1" si="24"/>
        <v>A-</v>
      </c>
      <c r="BH14" s="240">
        <f t="shared" ca="1" si="25"/>
        <v>20</v>
      </c>
      <c r="BI14" s="240" t="str">
        <f t="shared" ca="1" si="26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9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5"/>
        <v>14</v>
      </c>
      <c r="AW15" s="234">
        <f>COUNTIF( AV$7:AV15, AV15 )</f>
        <v>4</v>
      </c>
      <c r="AX15" s="287">
        <f t="shared" si="22"/>
        <v>14.4</v>
      </c>
      <c r="AY15" s="234">
        <f t="shared" si="6"/>
        <v>17</v>
      </c>
      <c r="AZ15" s="236"/>
      <c r="BA15" s="236"/>
      <c r="BC15" s="234">
        <f t="shared" ca="1" si="27"/>
        <v>9</v>
      </c>
      <c r="BD15" s="288">
        <f t="shared" ca="1" si="8"/>
        <v>34</v>
      </c>
      <c r="BF15" s="240" t="str">
        <f t="shared" ca="1" si="23"/>
        <v>Pinnacle West Capital Corporation</v>
      </c>
      <c r="BG15" s="240" t="str">
        <f t="shared" ca="1" si="24"/>
        <v>A-</v>
      </c>
      <c r="BH15" s="240">
        <f t="shared" ca="1" si="25"/>
        <v>20</v>
      </c>
      <c r="BI15" s="240" t="str">
        <f t="shared" ca="1" si="26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9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18.844444444444445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18.8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9" t="s">
        <v>540</v>
      </c>
      <c r="AV16" s="234">
        <f t="shared" si="5"/>
        <v>40</v>
      </c>
      <c r="AW16" s="234">
        <f>COUNTIF( AV$7:AV16, AV16 )</f>
        <v>1</v>
      </c>
      <c r="AX16" s="287">
        <f t="shared" si="22"/>
        <v>40.1</v>
      </c>
      <c r="AY16" s="234">
        <f t="shared" si="6"/>
        <v>40</v>
      </c>
      <c r="AZ16" s="236"/>
      <c r="BA16" s="236"/>
      <c r="BC16" s="234">
        <f t="shared" ca="1" si="27"/>
        <v>10</v>
      </c>
      <c r="BD16" s="288">
        <f t="shared" ca="1" si="8"/>
        <v>37</v>
      </c>
      <c r="BF16" s="240" t="str">
        <f t="shared" ca="1" si="23"/>
        <v>PPL Corporation</v>
      </c>
      <c r="BG16" s="240" t="str">
        <f t="shared" ca="1" si="24"/>
        <v>A-</v>
      </c>
      <c r="BH16" s="240">
        <f t="shared" ca="1" si="25"/>
        <v>20</v>
      </c>
      <c r="BI16" s="240" t="str">
        <f t="shared" ca="1" si="26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9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5"/>
        <v>14</v>
      </c>
      <c r="AW17" s="234">
        <f>COUNTIF( AV$7:AV17, AV17 )</f>
        <v>5</v>
      </c>
      <c r="AX17" s="287">
        <f t="shared" si="22"/>
        <v>14.5</v>
      </c>
      <c r="AY17" s="234">
        <f t="shared" si="6"/>
        <v>18</v>
      </c>
      <c r="AZ17" s="236"/>
      <c r="BA17" s="236"/>
      <c r="BC17" s="234">
        <f t="shared" ca="1" si="27"/>
        <v>11</v>
      </c>
      <c r="BD17" s="288">
        <f t="shared" ca="1" si="8"/>
        <v>41</v>
      </c>
      <c r="BF17" s="240" t="str">
        <f t="shared" ca="1" si="23"/>
        <v>Southern Company</v>
      </c>
      <c r="BG17" s="240" t="str">
        <f t="shared" ca="1" si="24"/>
        <v>A-</v>
      </c>
      <c r="BH17" s="240">
        <f t="shared" ca="1" si="25"/>
        <v>20</v>
      </c>
      <c r="BI17" s="240" t="str">
        <f t="shared" ca="1" si="26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5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6"/>
        <v>4</v>
      </c>
      <c r="AZ18" s="236"/>
      <c r="BA18" s="236"/>
      <c r="BC18" s="234">
        <f t="shared" ca="1" si="27"/>
        <v>12</v>
      </c>
      <c r="BD18" s="288">
        <f t="shared" ca="1" si="8"/>
        <v>43</v>
      </c>
      <c r="BF18" s="240" t="str">
        <f t="shared" ca="1" si="23"/>
        <v>Wisconsin Energy Corporation</v>
      </c>
      <c r="BG18" s="240" t="str">
        <f t="shared" ca="1" si="24"/>
        <v>A-</v>
      </c>
      <c r="BH18" s="240">
        <f t="shared" ca="1" si="25"/>
        <v>20</v>
      </c>
      <c r="BI18" s="240" t="str">
        <f t="shared" ca="1" si="26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9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A-</v>
      </c>
      <c r="AL19" s="236">
        <f t="shared" ca="1" si="21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5"/>
        <v>14</v>
      </c>
      <c r="AW19" s="234">
        <f>COUNTIF( AV$7:AV19, AV19 )</f>
        <v>6</v>
      </c>
      <c r="AX19" s="287">
        <f t="shared" si="22"/>
        <v>14.6</v>
      </c>
      <c r="AY19" s="234">
        <f t="shared" si="6"/>
        <v>19</v>
      </c>
      <c r="AZ19" s="236"/>
      <c r="BA19" s="236"/>
      <c r="BC19" s="234">
        <f t="shared" ca="1" si="27"/>
        <v>13</v>
      </c>
      <c r="BD19" s="288">
        <f t="shared" ca="1" si="8"/>
        <v>44</v>
      </c>
      <c r="BF19" s="240" t="str">
        <f t="shared" ca="1" si="23"/>
        <v>Xcel Energy Inc.</v>
      </c>
      <c r="BG19" s="240" t="str">
        <f t="shared" ca="1" si="24"/>
        <v>A-</v>
      </c>
      <c r="BH19" s="240">
        <f t="shared" ca="1" si="25"/>
        <v>20</v>
      </c>
      <c r="BI19" s="240" t="str">
        <f t="shared" ca="1" si="26"/>
        <v>XEL</v>
      </c>
    </row>
    <row r="20" spans="1:61" ht="13.8" x14ac:dyDescent="0.25">
      <c r="A20" s="303" t="s">
        <v>9</v>
      </c>
      <c r="B20" s="304" t="s">
        <v>16</v>
      </c>
      <c r="C20" s="304">
        <v>19</v>
      </c>
      <c r="D20" s="304" t="s">
        <v>273</v>
      </c>
      <c r="E20" s="305" t="str">
        <f t="shared" ca="1" si="9"/>
        <v>R</v>
      </c>
      <c r="F20" s="306"/>
      <c r="G20" s="307">
        <f t="shared" ca="1" si="1"/>
        <v>9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21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5"/>
        <v>43</v>
      </c>
      <c r="AW20" s="234">
        <f>COUNTIF( AV$7:AV20, AV20 )</f>
        <v>1</v>
      </c>
      <c r="AX20" s="287">
        <f t="shared" si="22"/>
        <v>43.1</v>
      </c>
      <c r="AY20" s="234">
        <f t="shared" si="6"/>
        <v>43</v>
      </c>
      <c r="AZ20" s="236"/>
      <c r="BA20" s="236"/>
      <c r="BC20" s="234">
        <f t="shared" ca="1" si="27"/>
        <v>14</v>
      </c>
      <c r="BD20" s="288">
        <f t="shared" ca="1" si="8"/>
        <v>3</v>
      </c>
      <c r="BF20" s="240" t="str">
        <f t="shared" ca="1" si="23"/>
        <v>Ameren Corporation</v>
      </c>
      <c r="BG20" s="240" t="str">
        <f t="shared" ca="1" si="24"/>
        <v>BBB+</v>
      </c>
      <c r="BH20" s="240">
        <f t="shared" ca="1" si="25"/>
        <v>19</v>
      </c>
      <c r="BI20" s="240" t="str">
        <f t="shared" ca="1" si="26"/>
        <v>AEE</v>
      </c>
    </row>
    <row r="21" spans="1:61" ht="13.8" x14ac:dyDescent="0.25">
      <c r="A21" s="303" t="s">
        <v>531</v>
      </c>
      <c r="B21" s="304" t="s">
        <v>16</v>
      </c>
      <c r="C21" s="304">
        <v>19</v>
      </c>
      <c r="D21" s="304" t="s">
        <v>529</v>
      </c>
      <c r="E21" s="305" t="str">
        <f t="shared" ca="1" si="9"/>
        <v>MR</v>
      </c>
      <c r="F21" s="306"/>
      <c r="G21" s="307">
        <f t="shared" ca="1" si="1"/>
        <v>11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22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5"/>
        <v>14</v>
      </c>
      <c r="AW21" s="234">
        <f>COUNTIF( AV$7:AV21, AV21 )</f>
        <v>7</v>
      </c>
      <c r="AX21" s="287">
        <f t="shared" si="22"/>
        <v>14.7</v>
      </c>
      <c r="AY21" s="234">
        <f t="shared" si="6"/>
        <v>20</v>
      </c>
      <c r="AZ21" s="236"/>
      <c r="BA21" s="236"/>
      <c r="BC21" s="234">
        <f t="shared" ca="1" si="27"/>
        <v>15</v>
      </c>
      <c r="BD21" s="288">
        <f t="shared" ca="1" si="8"/>
        <v>5</v>
      </c>
      <c r="BF21" s="240" t="str">
        <f t="shared" ca="1" si="23"/>
        <v>AVANGRID, Inc.</v>
      </c>
      <c r="BG21" s="240" t="str">
        <f t="shared" ca="1" si="24"/>
        <v>BBB+</v>
      </c>
      <c r="BH21" s="240">
        <f t="shared" ca="1" si="25"/>
        <v>19</v>
      </c>
      <c r="BI21" s="240" t="str">
        <f t="shared" ca="1" si="26"/>
        <v>AGR</v>
      </c>
    </row>
    <row r="22" spans="1:61" ht="13.8" x14ac:dyDescent="0.25">
      <c r="A22" s="303" t="s">
        <v>48</v>
      </c>
      <c r="B22" s="304" t="s">
        <v>16</v>
      </c>
      <c r="C22" s="304">
        <v>19</v>
      </c>
      <c r="D22" s="304" t="s">
        <v>279</v>
      </c>
      <c r="E22" s="305" t="str">
        <f t="shared" ca="1" si="9"/>
        <v>R</v>
      </c>
      <c r="F22" s="306"/>
      <c r="G22" s="307">
        <f t="shared" ca="1" si="1"/>
        <v>13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23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5"/>
        <v>2</v>
      </c>
      <c r="AW22" s="234">
        <f>COUNTIF( AV$7:AV22, AV22 )</f>
        <v>4</v>
      </c>
      <c r="AX22" s="287">
        <f t="shared" si="22"/>
        <v>2.4</v>
      </c>
      <c r="AY22" s="234">
        <f t="shared" si="6"/>
        <v>5</v>
      </c>
      <c r="AZ22" s="236"/>
      <c r="BA22" s="236"/>
      <c r="BC22" s="234">
        <f t="shared" ca="1" si="27"/>
        <v>16</v>
      </c>
      <c r="BD22" s="288">
        <f t="shared" ca="1" si="8"/>
        <v>8</v>
      </c>
      <c r="BF22" s="240" t="str">
        <f t="shared" ca="1" si="23"/>
        <v>Black Hills Corporation</v>
      </c>
      <c r="BG22" s="240" t="str">
        <f t="shared" ca="1" si="24"/>
        <v>BBB+</v>
      </c>
      <c r="BH22" s="240">
        <f t="shared" ca="1" si="25"/>
        <v>19</v>
      </c>
      <c r="BI22" s="240" t="str">
        <f t="shared" ca="1" si="26"/>
        <v>BKH</v>
      </c>
    </row>
    <row r="23" spans="1:61" ht="13.8" x14ac:dyDescent="0.25">
      <c r="A23" s="303" t="s">
        <v>29</v>
      </c>
      <c r="B23" s="304" t="s">
        <v>16</v>
      </c>
      <c r="C23" s="304">
        <v>19</v>
      </c>
      <c r="D23" s="304" t="s">
        <v>285</v>
      </c>
      <c r="E23" s="305" t="str">
        <f t="shared" ca="1" si="9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24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5"/>
        <v>30</v>
      </c>
      <c r="AW23" s="234">
        <f>COUNTIF( AV$7:AV23, AV23 )</f>
        <v>3</v>
      </c>
      <c r="AX23" s="287">
        <f t="shared" si="22"/>
        <v>30.3</v>
      </c>
      <c r="AY23" s="234">
        <f t="shared" si="6"/>
        <v>32</v>
      </c>
      <c r="AZ23" s="236"/>
      <c r="BA23" s="236"/>
      <c r="BC23" s="234">
        <f t="shared" ca="1" si="27"/>
        <v>17</v>
      </c>
      <c r="BD23" s="288">
        <f t="shared" ca="1" si="8"/>
        <v>9</v>
      </c>
      <c r="BF23" s="240" t="str">
        <f t="shared" ca="1" si="23"/>
        <v>CenterPoint Energy, Inc.</v>
      </c>
      <c r="BG23" s="240" t="str">
        <f t="shared" ca="1" si="24"/>
        <v>BBB+</v>
      </c>
      <c r="BH23" s="240">
        <f t="shared" ca="1" si="25"/>
        <v>19</v>
      </c>
      <c r="BI23" s="240" t="str">
        <f t="shared" ca="1" si="26"/>
        <v>CNP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9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25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5"/>
        <v>30</v>
      </c>
      <c r="AW24" s="234">
        <f>COUNTIF( AV$7:AV24, AV24 )</f>
        <v>4</v>
      </c>
      <c r="AX24" s="287">
        <f t="shared" si="22"/>
        <v>30.4</v>
      </c>
      <c r="AY24" s="234">
        <f t="shared" si="6"/>
        <v>33</v>
      </c>
      <c r="AZ24" s="236"/>
      <c r="BA24" s="236"/>
      <c r="BC24" s="234">
        <f t="shared" ca="1" si="27"/>
        <v>18</v>
      </c>
      <c r="BD24" s="288">
        <f t="shared" ca="1" si="8"/>
        <v>11</v>
      </c>
      <c r="BF24" s="240" t="str">
        <f t="shared" ca="1" si="23"/>
        <v>CMS Energy Corporation</v>
      </c>
      <c r="BG24" s="240" t="str">
        <f t="shared" ca="1" si="24"/>
        <v>BBB+</v>
      </c>
      <c r="BH24" s="240">
        <f t="shared" ca="1" si="25"/>
        <v>19</v>
      </c>
      <c r="BI24" s="240" t="str">
        <f t="shared" ca="1" si="26"/>
        <v>CMS</v>
      </c>
    </row>
    <row r="25" spans="1:61" ht="13.8" x14ac:dyDescent="0.25">
      <c r="A25" s="303" t="s">
        <v>561</v>
      </c>
      <c r="B25" s="304" t="s">
        <v>16</v>
      </c>
      <c r="C25" s="304">
        <v>19</v>
      </c>
      <c r="D25" s="304" t="s">
        <v>86</v>
      </c>
      <c r="E25" s="305" t="str">
        <f t="shared" ca="1" si="9"/>
        <v>R</v>
      </c>
      <c r="F25" s="306"/>
      <c r="G25" s="307">
        <f t="shared" ca="1" si="1"/>
        <v>17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26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5"/>
        <v>14</v>
      </c>
      <c r="AW25" s="234">
        <f>COUNTIF( AV$7:AV25, AV25 )</f>
        <v>8</v>
      </c>
      <c r="AX25" s="287">
        <f t="shared" si="22"/>
        <v>14.8</v>
      </c>
      <c r="AY25" s="234">
        <f t="shared" si="6"/>
        <v>21</v>
      </c>
      <c r="AZ25" s="236"/>
      <c r="BA25" s="236"/>
      <c r="BC25" s="234">
        <f t="shared" ca="1" si="27"/>
        <v>19</v>
      </c>
      <c r="BD25" s="288">
        <f t="shared" ca="1" si="8"/>
        <v>13</v>
      </c>
      <c r="BF25" s="240" t="str">
        <f t="shared" ca="1" si="23"/>
        <v>Dominion Energy, Inc.</v>
      </c>
      <c r="BG25" s="240" t="str">
        <f t="shared" ca="1" si="24"/>
        <v>BBB+</v>
      </c>
      <c r="BH25" s="240">
        <f t="shared" ca="1" si="25"/>
        <v>19</v>
      </c>
      <c r="BI25" s="240" t="str">
        <f t="shared" ca="1" si="26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9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27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5"/>
        <v>2</v>
      </c>
      <c r="AW26" s="234">
        <f>COUNTIF( AV$7:AV26, AV26 )</f>
        <v>5</v>
      </c>
      <c r="AX26" s="287">
        <f t="shared" si="22"/>
        <v>2.5</v>
      </c>
      <c r="AY26" s="234">
        <f t="shared" si="6"/>
        <v>6</v>
      </c>
      <c r="AZ26" s="236"/>
      <c r="BA26" s="236"/>
      <c r="BC26" s="234">
        <f t="shared" ca="1" si="27"/>
        <v>20</v>
      </c>
      <c r="BD26" s="288">
        <f t="shared" ca="1" si="8"/>
        <v>15</v>
      </c>
      <c r="BF26" s="240" t="str">
        <f t="shared" ca="1" si="23"/>
        <v>DTE Energy Company</v>
      </c>
      <c r="BG26" s="240" t="str">
        <f t="shared" ca="1" si="24"/>
        <v>BBB+</v>
      </c>
      <c r="BH26" s="240">
        <f t="shared" ca="1" si="25"/>
        <v>19</v>
      </c>
      <c r="BI26" s="240" t="str">
        <f t="shared" ca="1" si="26"/>
        <v>DTE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28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5"/>
        <v>2</v>
      </c>
      <c r="AW27" s="234">
        <f>COUNTIF( AV$7:AV27, AV27 )</f>
        <v>6</v>
      </c>
      <c r="AX27" s="287">
        <f t="shared" si="22"/>
        <v>2.6</v>
      </c>
      <c r="AY27" s="234">
        <f t="shared" si="6"/>
        <v>7</v>
      </c>
      <c r="AZ27" s="236"/>
      <c r="BA27" s="236"/>
      <c r="BC27" s="234">
        <f t="shared" ca="1" si="27"/>
        <v>21</v>
      </c>
      <c r="BD27" s="288">
        <f t="shared" ca="1" si="8"/>
        <v>19</v>
      </c>
      <c r="BF27" s="240" t="str">
        <f t="shared" ca="1" si="23"/>
        <v>Entergy Corporation</v>
      </c>
      <c r="BG27" s="240" t="str">
        <f t="shared" ca="1" si="24"/>
        <v>BBB+</v>
      </c>
      <c r="BH27" s="240">
        <f t="shared" ca="1" si="25"/>
        <v>19</v>
      </c>
      <c r="BI27" s="240" t="str">
        <f t="shared" ca="1" si="26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29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5"/>
        <v>14</v>
      </c>
      <c r="AW28" s="234">
        <f>COUNTIF( AV$7:AV28, AV28 )</f>
        <v>9</v>
      </c>
      <c r="AX28" s="287">
        <f t="shared" si="22"/>
        <v>14.9</v>
      </c>
      <c r="AY28" s="234">
        <f t="shared" si="6"/>
        <v>22</v>
      </c>
      <c r="AZ28" s="236"/>
      <c r="BA28" s="236"/>
      <c r="BC28" s="234">
        <f t="shared" ca="1" si="27"/>
        <v>22</v>
      </c>
      <c r="BD28" s="288">
        <f t="shared" ca="1" si="8"/>
        <v>22</v>
      </c>
      <c r="BF28" s="240" t="str">
        <f t="shared" ca="1" si="23"/>
        <v>Exelon Corporation</v>
      </c>
      <c r="BG28" s="240" t="str">
        <f t="shared" ca="1" si="24"/>
        <v>BBB+</v>
      </c>
      <c r="BH28" s="240">
        <f t="shared" ca="1" si="25"/>
        <v>19</v>
      </c>
      <c r="BI28" s="240" t="str">
        <f t="shared" ca="1" si="26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30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5"/>
        <v>30</v>
      </c>
      <c r="AW29" s="234">
        <f>COUNTIF( AV$7:AV29, AV29 )</f>
        <v>5</v>
      </c>
      <c r="AX29" s="287">
        <f t="shared" si="22"/>
        <v>30.5</v>
      </c>
      <c r="AY29" s="234">
        <f t="shared" si="6"/>
        <v>34</v>
      </c>
      <c r="AZ29" s="236"/>
      <c r="BA29" s="236"/>
      <c r="BC29" s="234">
        <f t="shared" ca="1" si="27"/>
        <v>23</v>
      </c>
      <c r="BD29" s="288">
        <f t="shared" ca="1" si="8"/>
        <v>27</v>
      </c>
      <c r="BF29" s="240" t="str">
        <f t="shared" ca="1" si="23"/>
        <v>MDU Resources Group, Inc.</v>
      </c>
      <c r="BG29" s="240" t="str">
        <f t="shared" ca="1" si="24"/>
        <v>BBB+</v>
      </c>
      <c r="BH29" s="240">
        <f t="shared" ca="1" si="25"/>
        <v>19</v>
      </c>
      <c r="BI29" s="240" t="str">
        <f t="shared" ca="1" si="26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31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5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6"/>
        <v>41</v>
      </c>
      <c r="AZ30" s="236"/>
      <c r="BA30" s="236"/>
      <c r="BC30" s="234">
        <f t="shared" ca="1" si="27"/>
        <v>24</v>
      </c>
      <c r="BD30" s="288">
        <f t="shared" ca="1" si="8"/>
        <v>29</v>
      </c>
      <c r="BF30" s="240" t="str">
        <f t="shared" ca="1" si="23"/>
        <v>NiSource Inc.</v>
      </c>
      <c r="BG30" s="240" t="str">
        <f t="shared" ca="1" si="24"/>
        <v>BBB+</v>
      </c>
      <c r="BH30" s="240">
        <f t="shared" ca="1" si="25"/>
        <v>19</v>
      </c>
      <c r="BI30" s="240" t="str">
        <f t="shared" ca="1" si="26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32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5"/>
        <v>30</v>
      </c>
      <c r="AW31" s="234">
        <f>COUNTIF( AV$7:AV31, AV31 )</f>
        <v>6</v>
      </c>
      <c r="AX31" s="287">
        <f t="shared" si="22"/>
        <v>30.6</v>
      </c>
      <c r="AY31" s="234">
        <f t="shared" si="6"/>
        <v>35</v>
      </c>
      <c r="AZ31" s="236"/>
      <c r="BA31" s="236"/>
      <c r="BC31" s="234">
        <f t="shared" ca="1" si="27"/>
        <v>25</v>
      </c>
      <c r="BD31" s="288">
        <f t="shared" ca="1" si="8"/>
        <v>31</v>
      </c>
      <c r="BF31" s="240" t="str">
        <f t="shared" ca="1" si="23"/>
        <v>OGE Energy Corp.</v>
      </c>
      <c r="BG31" s="240" t="str">
        <f t="shared" ca="1" si="24"/>
        <v>BBB+</v>
      </c>
      <c r="BH31" s="240">
        <f t="shared" ca="1" si="25"/>
        <v>19</v>
      </c>
      <c r="BI31" s="240" t="str">
        <f t="shared" ca="1" si="26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39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34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5"/>
        <v>30</v>
      </c>
      <c r="AW32" s="234">
        <f>COUNTIF( AV$7:AV32, AV32 )</f>
        <v>7</v>
      </c>
      <c r="AX32" s="287">
        <f t="shared" si="22"/>
        <v>30.7</v>
      </c>
      <c r="AY32" s="234">
        <f t="shared" si="6"/>
        <v>36</v>
      </c>
      <c r="AZ32" s="236"/>
      <c r="BA32" s="236"/>
      <c r="BC32" s="234">
        <f t="shared" ca="1" si="27"/>
        <v>26</v>
      </c>
      <c r="BD32" s="288">
        <f t="shared" ca="1" si="8"/>
        <v>36</v>
      </c>
      <c r="BF32" s="240" t="str">
        <f t="shared" ca="1" si="23"/>
        <v>Portland General Electric Company</v>
      </c>
      <c r="BG32" s="240" t="str">
        <f t="shared" ca="1" si="24"/>
        <v>BBB+</v>
      </c>
      <c r="BH32" s="240">
        <f t="shared" ca="1" si="25"/>
        <v>19</v>
      </c>
      <c r="BI32" s="240" t="str">
        <f t="shared" ca="1" si="26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35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5"/>
        <v>14</v>
      </c>
      <c r="AW33" s="234">
        <f>COUNTIF( AV$7:AV33, AV33 )</f>
        <v>10</v>
      </c>
      <c r="AX33" s="287">
        <f t="shared" si="22"/>
        <v>15</v>
      </c>
      <c r="AY33" s="234">
        <f t="shared" si="6"/>
        <v>23</v>
      </c>
      <c r="AZ33" s="236"/>
      <c r="BA33" s="236"/>
      <c r="BC33" s="234">
        <f t="shared" ca="1" si="27"/>
        <v>27</v>
      </c>
      <c r="BD33" s="288">
        <f t="shared" ca="1" si="8"/>
        <v>38</v>
      </c>
      <c r="BF33" s="240" t="str">
        <f t="shared" ca="1" si="23"/>
        <v>Public Service Enterprise Group Incorporated</v>
      </c>
      <c r="BG33" s="240" t="str">
        <f t="shared" ca="1" si="24"/>
        <v>BBB+</v>
      </c>
      <c r="BH33" s="240">
        <f t="shared" ca="1" si="25"/>
        <v>19</v>
      </c>
      <c r="BI33" s="240" t="str">
        <f t="shared" ca="1" si="26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MR</v>
      </c>
      <c r="F34" s="306"/>
      <c r="G34" s="307">
        <f t="shared" ca="1" si="1"/>
        <v>42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36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5"/>
        <v>2</v>
      </c>
      <c r="AW34" s="234">
        <f>COUNTIF( AV$7:AV34, AV34 )</f>
        <v>7</v>
      </c>
      <c r="AX34" s="287">
        <f t="shared" si="22"/>
        <v>2.7</v>
      </c>
      <c r="AY34" s="234">
        <f t="shared" si="6"/>
        <v>8</v>
      </c>
      <c r="AZ34" s="236"/>
      <c r="BA34" s="236"/>
      <c r="BC34" s="234">
        <f t="shared" ca="1" si="27"/>
        <v>28</v>
      </c>
      <c r="BD34" s="288">
        <f t="shared" ca="1" si="8"/>
        <v>40</v>
      </c>
      <c r="BF34" s="240" t="str">
        <f t="shared" ca="1" si="23"/>
        <v>Sempra Energy</v>
      </c>
      <c r="BG34" s="240" t="str">
        <f t="shared" ca="1" si="24"/>
        <v>BBB+</v>
      </c>
      <c r="BH34" s="240">
        <f t="shared" ca="1" si="25"/>
        <v>19</v>
      </c>
      <c r="BI34" s="240" t="str">
        <f t="shared" ca="1" si="26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44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37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5"/>
        <v>14</v>
      </c>
      <c r="AW35" s="234">
        <f>COUNTIF( AV$7:AV35, AV35 )</f>
        <v>11</v>
      </c>
      <c r="AX35" s="287">
        <f t="shared" si="22"/>
        <v>15.1</v>
      </c>
      <c r="AY35" s="234">
        <f t="shared" si="6"/>
        <v>24</v>
      </c>
      <c r="AZ35" s="236"/>
      <c r="BA35" s="236"/>
      <c r="BC35" s="234">
        <f t="shared" ca="1" si="27"/>
        <v>29</v>
      </c>
      <c r="BD35" s="288">
        <f t="shared" ca="1" si="8"/>
        <v>42</v>
      </c>
      <c r="BF35" s="240" t="str">
        <f t="shared" ca="1" si="23"/>
        <v>Unitil Corporation</v>
      </c>
      <c r="BG35" s="240" t="str">
        <f t="shared" ca="1" si="24"/>
        <v>BBB+</v>
      </c>
      <c r="BH35" s="240">
        <f t="shared" ca="1" si="25"/>
        <v>19</v>
      </c>
      <c r="BI35" s="240" t="str">
        <f t="shared" ca="1" si="26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>
        <f t="shared" ca="1" si="19"/>
        <v>1</v>
      </c>
      <c r="AJ36" s="236">
        <f t="shared" ca="1" si="20"/>
        <v>20</v>
      </c>
      <c r="AK36" s="236" t="str">
        <f t="shared" ca="1" si="21"/>
        <v>BBB+</v>
      </c>
      <c r="AL36" s="236">
        <f t="shared" ca="1" si="21"/>
        <v>19</v>
      </c>
      <c r="AM36" s="236" t="str">
        <f t="shared" ca="1" si="4"/>
        <v>Change</v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5"/>
        <v>30</v>
      </c>
      <c r="AW36" s="234">
        <f>COUNTIF( AV$7:AV36, AV36 )</f>
        <v>8</v>
      </c>
      <c r="AX36" s="287">
        <f t="shared" si="22"/>
        <v>30.8</v>
      </c>
      <c r="AY36" s="234">
        <f t="shared" si="6"/>
        <v>37</v>
      </c>
      <c r="AZ36" s="236"/>
      <c r="BA36" s="236"/>
      <c r="BC36" s="234">
        <f t="shared" ca="1" si="27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4"/>
        <v>BBB</v>
      </c>
      <c r="BH36" s="240">
        <f t="shared" ca="1" si="25"/>
        <v>18</v>
      </c>
      <c r="BI36" s="240" t="str">
        <f t="shared" ca="1" si="26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38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5"/>
        <v>14</v>
      </c>
      <c r="AW37" s="234">
        <f>COUNTIF( AV$7:AV37, AV37 )</f>
        <v>12</v>
      </c>
      <c r="AX37" s="287">
        <f t="shared" si="22"/>
        <v>15.2</v>
      </c>
      <c r="AY37" s="234">
        <f t="shared" si="6"/>
        <v>25</v>
      </c>
      <c r="AZ37" s="236"/>
      <c r="BA37" s="236"/>
      <c r="BC37" s="234">
        <f t="shared" ca="1" si="27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4"/>
        <v>BBB</v>
      </c>
      <c r="BH37" s="240">
        <f t="shared" ca="1" si="25"/>
        <v>18</v>
      </c>
      <c r="BI37" s="240" t="str">
        <f t="shared" ca="1" si="26"/>
        <v>AVA</v>
      </c>
    </row>
    <row r="38" spans="1:61" ht="13.8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39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5"/>
        <v>30</v>
      </c>
      <c r="AW38" s="234">
        <f>COUNTIF( AV$7:AV38, AV38 )</f>
        <v>9</v>
      </c>
      <c r="AX38" s="287">
        <f t="shared" si="22"/>
        <v>30.9</v>
      </c>
      <c r="AY38" s="234">
        <f t="shared" si="6"/>
        <v>38</v>
      </c>
      <c r="AZ38" s="236"/>
      <c r="BA38" s="236"/>
      <c r="BC38" s="234">
        <f t="shared" ca="1" si="27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4"/>
        <v>BBB</v>
      </c>
      <c r="BH38" s="240">
        <f t="shared" ca="1" si="25"/>
        <v>18</v>
      </c>
      <c r="BI38" s="240" t="str">
        <f t="shared" ca="1" si="26"/>
        <v>EIX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9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40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53</v>
      </c>
      <c r="AR39" s="286" t="s">
        <v>65</v>
      </c>
      <c r="AS39" s="286">
        <v>14</v>
      </c>
      <c r="AT39" s="286" t="s">
        <v>317</v>
      </c>
      <c r="AV39" s="234">
        <f t="shared" ref="AV39:AV63" si="28">IF( LEN( AS39 ) = 0, 99, RANK( AS39, $AS$7:$AS$62 ) )</f>
        <v>44</v>
      </c>
      <c r="AW39" s="234">
        <f>COUNTIF( AV$7:AV39, AV39 )</f>
        <v>1</v>
      </c>
      <c r="AX39" s="287">
        <f t="shared" si="22"/>
        <v>44.1</v>
      </c>
      <c r="AY39" s="234">
        <f t="shared" ref="AY39:AY63" si="29">RANK( AX39, $AX$7:$AX$63, 1 )</f>
        <v>44</v>
      </c>
      <c r="AZ39" s="236"/>
      <c r="BA39" s="236"/>
      <c r="BC39" s="234">
        <f t="shared" ca="1" si="27"/>
        <v>33</v>
      </c>
      <c r="BD39" s="288">
        <f t="shared" ref="BD39:BD63" ca="1" si="30">MATCH( BC39, $AY$7:$AY$63, 0 )</f>
        <v>18</v>
      </c>
      <c r="BF39" s="240" t="str">
        <f t="shared" ca="1" si="23"/>
        <v>El Paso Electric Company</v>
      </c>
      <c r="BG39" s="240" t="str">
        <f t="shared" ca="1" si="24"/>
        <v>BBB</v>
      </c>
      <c r="BH39" s="240">
        <f t="shared" ca="1" si="25"/>
        <v>18</v>
      </c>
      <c r="BI39" s="240" t="str">
        <f t="shared" ca="1" si="26"/>
        <v>EE</v>
      </c>
    </row>
    <row r="40" spans="1:61" ht="13.8" x14ac:dyDescent="0.25">
      <c r="A40" s="303" t="s">
        <v>51</v>
      </c>
      <c r="B40" s="304" t="s">
        <v>28</v>
      </c>
      <c r="C40" s="304">
        <v>18</v>
      </c>
      <c r="D40" s="304" t="s">
        <v>298</v>
      </c>
      <c r="E40" s="305" t="str">
        <f t="shared" ca="1" si="9"/>
        <v>R</v>
      </c>
      <c r="F40" s="306"/>
      <c r="G40" s="307">
        <f t="shared" ca="1" si="1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41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8"/>
        <v>2</v>
      </c>
      <c r="AW40" s="234">
        <f>COUNTIF( AV$7:AV40, AV40 )</f>
        <v>8</v>
      </c>
      <c r="AX40" s="287">
        <f t="shared" si="22"/>
        <v>2.8</v>
      </c>
      <c r="AY40" s="234">
        <f t="shared" si="29"/>
        <v>9</v>
      </c>
      <c r="AZ40" s="236"/>
      <c r="BA40" s="236"/>
      <c r="BC40" s="234">
        <f t="shared" ca="1" si="27"/>
        <v>34</v>
      </c>
      <c r="BD40" s="288">
        <f t="shared" ca="1" si="30"/>
        <v>23</v>
      </c>
      <c r="BF40" s="240" t="str">
        <f t="shared" ca="1" si="23"/>
        <v>FirstEnergy Corp.</v>
      </c>
      <c r="BG40" s="240" t="str">
        <f t="shared" ca="1" si="24"/>
        <v>BBB</v>
      </c>
      <c r="BH40" s="240">
        <f t="shared" ca="1" si="25"/>
        <v>18</v>
      </c>
      <c r="BI40" s="240" t="str">
        <f t="shared" ca="1" si="26"/>
        <v>FE</v>
      </c>
    </row>
    <row r="41" spans="1:61" ht="13.8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9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42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42</v>
      </c>
      <c r="AR41" s="286" t="s">
        <v>28</v>
      </c>
      <c r="AS41" s="286">
        <v>18</v>
      </c>
      <c r="AT41" s="286" t="s">
        <v>320</v>
      </c>
      <c r="AV41" s="234">
        <f t="shared" si="28"/>
        <v>30</v>
      </c>
      <c r="AW41" s="234">
        <f>COUNTIF( AV$7:AV41, AV41 )</f>
        <v>10</v>
      </c>
      <c r="AX41" s="287">
        <f t="shared" si="22"/>
        <v>31</v>
      </c>
      <c r="AY41" s="234">
        <f t="shared" si="29"/>
        <v>39</v>
      </c>
      <c r="AZ41" s="236"/>
      <c r="BA41" s="236"/>
      <c r="BC41" s="234">
        <f t="shared" ca="1" si="27"/>
        <v>35</v>
      </c>
      <c r="BD41" s="288">
        <f t="shared" ca="1" si="30"/>
        <v>25</v>
      </c>
      <c r="BF41" s="240" t="str">
        <f t="shared" ca="1" si="23"/>
        <v>IDACORP, Inc.</v>
      </c>
      <c r="BG41" s="240" t="str">
        <f t="shared" ca="1" si="24"/>
        <v>BBB</v>
      </c>
      <c r="BH41" s="240">
        <f t="shared" ca="1" si="25"/>
        <v>18</v>
      </c>
      <c r="BI41" s="240" t="str">
        <f t="shared" ca="1" si="26"/>
        <v>IDA</v>
      </c>
    </row>
    <row r="42" spans="1:61" ht="13.8" x14ac:dyDescent="0.25">
      <c r="A42" s="303" t="s">
        <v>58</v>
      </c>
      <c r="B42" s="304" t="s">
        <v>28</v>
      </c>
      <c r="C42" s="304">
        <v>18</v>
      </c>
      <c r="D42" s="304" t="s">
        <v>445</v>
      </c>
      <c r="E42" s="305" t="str">
        <f t="shared" ca="1" si="9"/>
        <v>R</v>
      </c>
      <c r="F42" s="306"/>
      <c r="G42" s="307">
        <f t="shared" ca="1" si="1"/>
        <v>55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43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8"/>
        <v>14</v>
      </c>
      <c r="AW42" s="234">
        <f>COUNTIF( AV$7:AV42, AV42 )</f>
        <v>13</v>
      </c>
      <c r="AX42" s="287">
        <f t="shared" si="22"/>
        <v>15.3</v>
      </c>
      <c r="AY42" s="234">
        <f t="shared" si="29"/>
        <v>26</v>
      </c>
      <c r="AZ42" s="236"/>
      <c r="BA42" s="236"/>
      <c r="BC42" s="234">
        <f t="shared" ca="1" si="27"/>
        <v>36</v>
      </c>
      <c r="BD42" s="288">
        <f t="shared" ca="1" si="30"/>
        <v>26</v>
      </c>
      <c r="BF42" s="240" t="str">
        <f t="shared" ca="1" si="23"/>
        <v>IPALCO Enterprises, Inc.</v>
      </c>
      <c r="BG42" s="240" t="str">
        <f t="shared" ca="1" si="24"/>
        <v>BBB</v>
      </c>
      <c r="BH42" s="240">
        <f t="shared" ca="1" si="25"/>
        <v>18</v>
      </c>
      <c r="BI42" s="240" t="str">
        <f t="shared" ca="1" si="26"/>
        <v>**IPALCO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9"/>
        <v>R</v>
      </c>
      <c r="F43" s="306"/>
      <c r="G43" s="307">
        <f t="shared" ca="1" si="1"/>
        <v>33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44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8"/>
        <v>2</v>
      </c>
      <c r="AW43" s="234">
        <f>COUNTIF( AV$7:AV43, AV43 )</f>
        <v>9</v>
      </c>
      <c r="AX43" s="287">
        <f t="shared" si="22"/>
        <v>2.9</v>
      </c>
      <c r="AY43" s="234">
        <f t="shared" si="29"/>
        <v>10</v>
      </c>
      <c r="AZ43" s="236"/>
      <c r="BA43" s="236"/>
      <c r="BC43" s="234">
        <f t="shared" ca="1" si="27"/>
        <v>37</v>
      </c>
      <c r="BD43" s="288">
        <f t="shared" ca="1" si="30"/>
        <v>30</v>
      </c>
      <c r="BF43" s="240" t="str">
        <f t="shared" ca="1" si="23"/>
        <v>NorthWestern Corporation</v>
      </c>
      <c r="BG43" s="240" t="str">
        <f t="shared" ca="1" si="24"/>
        <v>BBB</v>
      </c>
      <c r="BH43" s="240">
        <f t="shared" ca="1" si="25"/>
        <v>18</v>
      </c>
      <c r="BI43" s="240" t="str">
        <f t="shared" ca="1" si="26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9"/>
        <v>R</v>
      </c>
      <c r="F44" s="306"/>
      <c r="G44" s="307">
        <f t="shared" ca="1" si="1"/>
        <v>35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45</v>
      </c>
      <c r="AK44" s="236" t="str">
        <f t="shared" ca="1" si="21"/>
        <v>BBB</v>
      </c>
      <c r="AL44" s="236">
        <f t="shared" ca="1" si="21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8"/>
        <v>14</v>
      </c>
      <c r="AW44" s="234">
        <f>COUNTIF( AV$7:AV44, AV44 )</f>
        <v>14</v>
      </c>
      <c r="AX44" s="287">
        <f t="shared" si="22"/>
        <v>15.4</v>
      </c>
      <c r="AY44" s="234">
        <f t="shared" si="29"/>
        <v>27</v>
      </c>
      <c r="AZ44" s="236"/>
      <c r="BA44" s="236"/>
      <c r="BC44" s="234">
        <f t="shared" ca="1" si="27"/>
        <v>38</v>
      </c>
      <c r="BD44" s="288">
        <f t="shared" ca="1" si="30"/>
        <v>32</v>
      </c>
      <c r="BF44" s="240" t="str">
        <f t="shared" ca="1" si="23"/>
        <v>Otter Tail Corporation</v>
      </c>
      <c r="BG44" s="240" t="str">
        <f t="shared" ca="1" si="24"/>
        <v>BBB</v>
      </c>
      <c r="BH44" s="240">
        <f t="shared" ca="1" si="25"/>
        <v>18</v>
      </c>
      <c r="BI44" s="240" t="str">
        <f t="shared" ca="1" si="26"/>
        <v>OTTR</v>
      </c>
    </row>
    <row r="45" spans="1:61" ht="13.8" x14ac:dyDescent="0.25">
      <c r="A45" s="303" t="s">
        <v>42</v>
      </c>
      <c r="B45" s="304" t="s">
        <v>28</v>
      </c>
      <c r="C45" s="304">
        <v>18</v>
      </c>
      <c r="D45" s="304" t="s">
        <v>320</v>
      </c>
      <c r="E45" s="305" t="str">
        <f t="shared" ca="1" si="9"/>
        <v>R</v>
      </c>
      <c r="F45" s="306"/>
      <c r="G45" s="307">
        <f t="shared" ca="1" si="1"/>
        <v>38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>
        <f t="shared" ca="1" si="19"/>
        <v>1</v>
      </c>
      <c r="AJ45" s="236">
        <f t="shared" ca="1" si="20"/>
        <v>33</v>
      </c>
      <c r="AK45" s="236" t="str">
        <f t="shared" ca="1" si="21"/>
        <v>BBB+</v>
      </c>
      <c r="AL45" s="236">
        <f t="shared" ca="1" si="21"/>
        <v>19</v>
      </c>
      <c r="AM45" s="236" t="str">
        <f t="shared" ca="1" si="4"/>
        <v>Change</v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8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9"/>
        <v>42</v>
      </c>
      <c r="AZ45" s="236"/>
      <c r="BA45" s="236"/>
      <c r="BC45" s="234">
        <f t="shared" ca="1" si="27"/>
        <v>39</v>
      </c>
      <c r="BD45" s="288">
        <f t="shared" ca="1" si="30"/>
        <v>35</v>
      </c>
      <c r="BF45" s="240" t="str">
        <f t="shared" ca="1" si="23"/>
        <v>PNM Resources, Inc.</v>
      </c>
      <c r="BG45" s="240" t="str">
        <f t="shared" ca="1" si="24"/>
        <v>BBB</v>
      </c>
      <c r="BH45" s="240">
        <f t="shared" ca="1" si="25"/>
        <v>18</v>
      </c>
      <c r="BI45" s="240" t="str">
        <f t="shared" ca="1" si="26"/>
        <v>PNM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9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46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8"/>
        <v>14</v>
      </c>
      <c r="AW46" s="234">
        <f>COUNTIF( AV$7:AV46, AV46 )</f>
        <v>15</v>
      </c>
      <c r="AX46" s="287">
        <f t="shared" si="22"/>
        <v>15.5</v>
      </c>
      <c r="AY46" s="234">
        <f t="shared" si="29"/>
        <v>28</v>
      </c>
      <c r="AZ46" s="236"/>
      <c r="BA46" s="236"/>
      <c r="BC46" s="234">
        <f t="shared" ca="1" si="27"/>
        <v>40</v>
      </c>
      <c r="BD46" s="288">
        <f t="shared" ca="1" si="30"/>
        <v>10</v>
      </c>
      <c r="BF46" s="240" t="str">
        <f t="shared" ca="1" si="23"/>
        <v>Cleco Corporation</v>
      </c>
      <c r="BG46" s="240" t="str">
        <f t="shared" ca="1" si="24"/>
        <v>BBB-</v>
      </c>
      <c r="BH46" s="240">
        <f t="shared" ca="1" si="25"/>
        <v>17</v>
      </c>
      <c r="BI46" s="240" t="str">
        <f t="shared" ca="1" si="26"/>
        <v>**CNL</v>
      </c>
    </row>
    <row r="47" spans="1:61" ht="13.8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9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47</v>
      </c>
      <c r="AK47" s="236" t="str">
        <f t="shared" ca="1" si="21"/>
        <v>BBB-</v>
      </c>
      <c r="AL47" s="236">
        <f t="shared" ca="1" si="21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8"/>
        <v>2</v>
      </c>
      <c r="AW47" s="234">
        <f>COUNTIF( AV$7:AV47, AV47 )</f>
        <v>10</v>
      </c>
      <c r="AX47" s="287">
        <f t="shared" si="22"/>
        <v>3</v>
      </c>
      <c r="AY47" s="234">
        <f t="shared" si="29"/>
        <v>11</v>
      </c>
      <c r="AZ47" s="236"/>
      <c r="BA47" s="236"/>
      <c r="BC47" s="234">
        <f t="shared" ca="1" si="27"/>
        <v>41</v>
      </c>
      <c r="BD47" s="288">
        <f t="shared" ca="1" si="30"/>
        <v>24</v>
      </c>
      <c r="BF47" s="240" t="str">
        <f t="shared" ca="1" si="23"/>
        <v>Hawaiian Electric Industries, Inc.</v>
      </c>
      <c r="BG47" s="240" t="str">
        <f t="shared" ca="1" si="24"/>
        <v>BBB-</v>
      </c>
      <c r="BH47" s="240">
        <f t="shared" ca="1" si="25"/>
        <v>17</v>
      </c>
      <c r="BI47" s="240" t="str">
        <f t="shared" ca="1" si="26"/>
        <v>HE</v>
      </c>
    </row>
    <row r="48" spans="1:61" ht="13.8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9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48</v>
      </c>
      <c r="AK48" s="236" t="str">
        <f t="shared" ca="1" si="21"/>
        <v>BBB-</v>
      </c>
      <c r="AL48" s="236">
        <f t="shared" ca="1" si="21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8"/>
        <v>14</v>
      </c>
      <c r="AW48" s="234">
        <f>COUNTIF( AV$7:AV48, AV48 )</f>
        <v>16</v>
      </c>
      <c r="AX48" s="287">
        <f t="shared" si="22"/>
        <v>15.6</v>
      </c>
      <c r="AY48" s="234">
        <f t="shared" si="29"/>
        <v>29</v>
      </c>
      <c r="AZ48" s="236"/>
      <c r="BA48" s="236"/>
      <c r="BC48" s="234">
        <f t="shared" ca="1" si="27"/>
        <v>42</v>
      </c>
      <c r="BD48" s="288">
        <f t="shared" ca="1" si="30"/>
        <v>39</v>
      </c>
      <c r="BF48" s="240" t="str">
        <f t="shared" ca="1" si="23"/>
        <v>Puget Energy, Inc.</v>
      </c>
      <c r="BG48" s="240" t="str">
        <f t="shared" ca="1" si="24"/>
        <v>BBB-</v>
      </c>
      <c r="BH48" s="240">
        <f t="shared" ca="1" si="25"/>
        <v>17</v>
      </c>
      <c r="BI48" s="240" t="str">
        <f t="shared" ca="1" si="26"/>
        <v>**PSD</v>
      </c>
    </row>
    <row r="49" spans="1:61" ht="13.8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9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49</v>
      </c>
      <c r="AK49" s="236" t="str">
        <f t="shared" ca="1" si="21"/>
        <v>BB</v>
      </c>
      <c r="AL49" s="236">
        <f t="shared" ca="1" si="21"/>
        <v>15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8"/>
        <v>2</v>
      </c>
      <c r="AW49" s="234">
        <f>COUNTIF( AV$7:AV49, AV49 )</f>
        <v>11</v>
      </c>
      <c r="AX49" s="287">
        <f t="shared" si="22"/>
        <v>3.1</v>
      </c>
      <c r="AY49" s="234">
        <f t="shared" si="29"/>
        <v>12</v>
      </c>
      <c r="AZ49" s="236"/>
      <c r="BA49" s="236"/>
      <c r="BC49" s="234">
        <f t="shared" ca="1" si="27"/>
        <v>43</v>
      </c>
      <c r="BD49" s="288">
        <f t="shared" ca="1" si="30"/>
        <v>14</v>
      </c>
      <c r="BF49" s="240" t="str">
        <f t="shared" ca="1" si="23"/>
        <v>DPL Inc.</v>
      </c>
      <c r="BG49" s="240" t="str">
        <f t="shared" ca="1" si="24"/>
        <v>BB</v>
      </c>
      <c r="BH49" s="240">
        <f t="shared" ca="1" si="25"/>
        <v>15</v>
      </c>
      <c r="BI49" s="240" t="str">
        <f t="shared" ca="1" si="26"/>
        <v>**DPL</v>
      </c>
    </row>
    <row r="50" spans="1:61" ht="13.8" x14ac:dyDescent="0.25">
      <c r="A50" s="303" t="s">
        <v>53</v>
      </c>
      <c r="B50" s="304" t="s">
        <v>65</v>
      </c>
      <c r="C50" s="304">
        <v>14</v>
      </c>
      <c r="D50" s="304" t="s">
        <v>317</v>
      </c>
      <c r="E50" s="305" t="str">
        <f t="shared" ca="1" si="9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9"/>
        <v>1</v>
      </c>
      <c r="AJ50" s="236">
        <f t="shared" ca="1" si="20"/>
        <v>50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9" t="s">
        <v>337</v>
      </c>
      <c r="AV50" s="234">
        <f t="shared" si="28"/>
        <v>2</v>
      </c>
      <c r="AW50" s="234">
        <f>COUNTIF( AV$7:AV50, AV50 )</f>
        <v>12</v>
      </c>
      <c r="AX50" s="287">
        <f t="shared" si="22"/>
        <v>3.2</v>
      </c>
      <c r="AY50" s="234">
        <f t="shared" si="29"/>
        <v>13</v>
      </c>
      <c r="AZ50" s="236"/>
      <c r="BA50" s="236"/>
      <c r="BC50" s="234">
        <f t="shared" ca="1" si="27"/>
        <v>44</v>
      </c>
      <c r="BD50" s="288">
        <f t="shared" ca="1" si="30"/>
        <v>33</v>
      </c>
      <c r="BF50" s="240" t="str">
        <f t="shared" ca="1" si="23"/>
        <v>PG&amp;E Corporation</v>
      </c>
      <c r="BG50" s="240" t="str">
        <f t="shared" ca="1" si="24"/>
        <v>BB-</v>
      </c>
      <c r="BH50" s="240">
        <f t="shared" ca="1" si="25"/>
        <v>14</v>
      </c>
      <c r="BI50" s="240" t="str">
        <f t="shared" ca="1" si="26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V51" s="234">
        <f t="shared" si="28"/>
        <v>99</v>
      </c>
      <c r="AW51" s="234">
        <f>COUNTIF( AV$7:AV51, AV51 )</f>
        <v>1</v>
      </c>
      <c r="AX51" s="287">
        <f t="shared" si="22"/>
        <v>99.1</v>
      </c>
      <c r="AY51" s="234">
        <f t="shared" si="29"/>
        <v>45</v>
      </c>
      <c r="AZ51" s="236"/>
      <c r="BA51" s="236"/>
      <c r="BC51" s="234">
        <f t="shared" ca="1" si="27"/>
        <v>45</v>
      </c>
      <c r="BD51" s="288">
        <f t="shared" ca="1" si="30"/>
        <v>45</v>
      </c>
      <c r="BF51" s="240">
        <f t="shared" ref="BF51:BI63" ca="1" si="31">OFFSET( AQ$6, $BD52, 0 )</f>
        <v>0</v>
      </c>
      <c r="BG51" s="240">
        <f t="shared" ca="1" si="31"/>
        <v>0</v>
      </c>
      <c r="BH51" s="240">
        <f t="shared" ca="1" si="31"/>
        <v>0</v>
      </c>
      <c r="BI51" s="240">
        <f t="shared" ca="1" si="31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8"/>
        <v>99</v>
      </c>
      <c r="AW52" s="234">
        <f>COUNTIF( AV$7:AV52, AV52 )</f>
        <v>2</v>
      </c>
      <c r="AX52" s="287">
        <f t="shared" si="22"/>
        <v>99.2</v>
      </c>
      <c r="AY52" s="234">
        <f t="shared" si="29"/>
        <v>46</v>
      </c>
      <c r="AZ52" s="236"/>
      <c r="BA52" s="236"/>
      <c r="BC52" s="234">
        <f t="shared" ca="1" si="27"/>
        <v>46</v>
      </c>
      <c r="BD52" s="288">
        <f t="shared" ca="1" si="30"/>
        <v>46</v>
      </c>
      <c r="BF52" s="240">
        <f t="shared" ca="1" si="31"/>
        <v>0</v>
      </c>
      <c r="BG52" s="240">
        <f t="shared" ca="1" si="31"/>
        <v>0</v>
      </c>
      <c r="BH52" s="240">
        <f t="shared" ca="1" si="31"/>
        <v>0</v>
      </c>
      <c r="BI52" s="240">
        <f t="shared" ca="1" si="31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8"/>
        <v>99</v>
      </c>
      <c r="AW53" s="234">
        <f>COUNTIF( AV$7:AV53, AV53 )</f>
        <v>3</v>
      </c>
      <c r="AX53" s="287">
        <f t="shared" si="22"/>
        <v>99.3</v>
      </c>
      <c r="AY53" s="234">
        <f t="shared" si="29"/>
        <v>47</v>
      </c>
      <c r="AZ53" s="236"/>
      <c r="BA53" s="236"/>
      <c r="BC53" s="234">
        <f t="shared" ca="1" si="27"/>
        <v>47</v>
      </c>
      <c r="BD53" s="288">
        <f t="shared" ca="1" si="30"/>
        <v>47</v>
      </c>
      <c r="BF53" s="240">
        <f t="shared" ca="1" si="31"/>
        <v>0</v>
      </c>
      <c r="BG53" s="240">
        <f t="shared" ca="1" si="31"/>
        <v>0</v>
      </c>
      <c r="BH53" s="240">
        <f t="shared" ca="1" si="31"/>
        <v>0</v>
      </c>
      <c r="BI53" s="240">
        <f t="shared" ca="1" si="31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8"/>
        <v>99</v>
      </c>
      <c r="AW54" s="234">
        <f>COUNTIF( AV$7:AV54, AV54 )</f>
        <v>4</v>
      </c>
      <c r="AX54" s="287">
        <f t="shared" si="22"/>
        <v>99.4</v>
      </c>
      <c r="AY54" s="234">
        <f t="shared" si="29"/>
        <v>48</v>
      </c>
      <c r="AZ54" s="236"/>
      <c r="BA54" s="236"/>
      <c r="BC54" s="234">
        <f t="shared" ca="1" si="27"/>
        <v>48</v>
      </c>
      <c r="BD54" s="288">
        <f t="shared" ca="1" si="30"/>
        <v>48</v>
      </c>
      <c r="BF54" s="240">
        <f t="shared" ca="1" si="31"/>
        <v>0</v>
      </c>
      <c r="BG54" s="240">
        <f t="shared" ca="1" si="31"/>
        <v>0</v>
      </c>
      <c r="BH54" s="240">
        <f t="shared" ca="1" si="31"/>
        <v>0</v>
      </c>
      <c r="BI54" s="240">
        <f t="shared" ca="1" si="31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8"/>
        <v>99</v>
      </c>
      <c r="AW55" s="234">
        <f>COUNTIF( AV$7:AV55, AV55 )</f>
        <v>5</v>
      </c>
      <c r="AX55" s="287">
        <f t="shared" si="22"/>
        <v>99.5</v>
      </c>
      <c r="AY55" s="234">
        <f t="shared" si="29"/>
        <v>49</v>
      </c>
      <c r="AZ55" s="236"/>
      <c r="BA55" s="236"/>
      <c r="BC55" s="234">
        <f t="shared" ca="1" si="27"/>
        <v>49</v>
      </c>
      <c r="BD55" s="288">
        <f t="shared" ca="1" si="30"/>
        <v>49</v>
      </c>
      <c r="BF55" s="240">
        <f t="shared" ca="1" si="31"/>
        <v>0</v>
      </c>
      <c r="BG55" s="240">
        <f t="shared" ca="1" si="31"/>
        <v>0</v>
      </c>
      <c r="BH55" s="240">
        <f t="shared" ca="1" si="31"/>
        <v>0</v>
      </c>
      <c r="BI55" s="240">
        <f t="shared" ca="1" si="31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8"/>
        <v>99</v>
      </c>
      <c r="AW56" s="234">
        <f>COUNTIF( AV$7:AV56, AV56 )</f>
        <v>6</v>
      </c>
      <c r="AX56" s="287">
        <f t="shared" si="22"/>
        <v>99.6</v>
      </c>
      <c r="AY56" s="234">
        <f t="shared" si="29"/>
        <v>50</v>
      </c>
      <c r="AZ56" s="236"/>
      <c r="BA56" s="236"/>
      <c r="BC56" s="234">
        <f t="shared" ca="1" si="27"/>
        <v>50</v>
      </c>
      <c r="BD56" s="288">
        <f t="shared" ca="1" si="30"/>
        <v>50</v>
      </c>
      <c r="BF56" s="240">
        <f t="shared" ca="1" si="31"/>
        <v>0</v>
      </c>
      <c r="BG56" s="240">
        <f t="shared" ca="1" si="31"/>
        <v>0</v>
      </c>
      <c r="BH56" s="240">
        <f t="shared" ca="1" si="31"/>
        <v>0</v>
      </c>
      <c r="BI56" s="240">
        <f t="shared" ca="1" si="31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8"/>
        <v>99</v>
      </c>
      <c r="AW57" s="234">
        <f>COUNTIF( AV$7:AV57, AV57 )</f>
        <v>7</v>
      </c>
      <c r="AX57" s="287">
        <f t="shared" si="22"/>
        <v>99.7</v>
      </c>
      <c r="AY57" s="234">
        <f t="shared" si="29"/>
        <v>51</v>
      </c>
      <c r="AZ57" s="236"/>
      <c r="BA57" s="236"/>
      <c r="BC57" s="234">
        <f t="shared" ca="1" si="27"/>
        <v>51</v>
      </c>
      <c r="BD57" s="288">
        <f t="shared" ca="1" si="30"/>
        <v>51</v>
      </c>
      <c r="BF57" s="240">
        <f t="shared" ca="1" si="31"/>
        <v>0</v>
      </c>
      <c r="BG57" s="240">
        <f t="shared" ca="1" si="31"/>
        <v>0</v>
      </c>
      <c r="BH57" s="240">
        <f t="shared" ca="1" si="31"/>
        <v>0</v>
      </c>
      <c r="BI57" s="240">
        <f t="shared" ca="1" si="31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8"/>
        <v>99</v>
      </c>
      <c r="AW58" s="234">
        <f>COUNTIF( AV$7:AV58, AV58 )</f>
        <v>8</v>
      </c>
      <c r="AX58" s="287">
        <f t="shared" si="22"/>
        <v>99.8</v>
      </c>
      <c r="AY58" s="234">
        <f t="shared" si="29"/>
        <v>52</v>
      </c>
      <c r="AZ58" s="236"/>
      <c r="BA58" s="236"/>
      <c r="BC58" s="234">
        <f t="shared" ca="1" si="27"/>
        <v>52</v>
      </c>
      <c r="BD58" s="288">
        <f t="shared" ca="1" si="30"/>
        <v>52</v>
      </c>
      <c r="BF58" s="240">
        <f t="shared" ca="1" si="31"/>
        <v>0</v>
      </c>
      <c r="BG58" s="240">
        <f t="shared" ca="1" si="31"/>
        <v>0</v>
      </c>
      <c r="BH58" s="240">
        <f t="shared" ca="1" si="31"/>
        <v>0</v>
      </c>
      <c r="BI58" s="240">
        <f t="shared" ca="1" si="31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8"/>
        <v>99</v>
      </c>
      <c r="AW59" s="234">
        <f>COUNTIF( AV$7:AV59, AV59 )</f>
        <v>9</v>
      </c>
      <c r="AX59" s="287">
        <f t="shared" si="22"/>
        <v>99.9</v>
      </c>
      <c r="AY59" s="234">
        <f t="shared" si="29"/>
        <v>53</v>
      </c>
      <c r="AZ59" s="236"/>
      <c r="BA59" s="236"/>
      <c r="BC59" s="234">
        <f t="shared" ca="1" si="27"/>
        <v>53</v>
      </c>
      <c r="BD59" s="288">
        <f t="shared" ca="1" si="30"/>
        <v>53</v>
      </c>
      <c r="BF59" s="240">
        <f t="shared" ca="1" si="31"/>
        <v>0</v>
      </c>
      <c r="BG59" s="240">
        <f t="shared" ca="1" si="31"/>
        <v>0</v>
      </c>
      <c r="BH59" s="240">
        <f t="shared" ca="1" si="31"/>
        <v>0</v>
      </c>
      <c r="BI59" s="240">
        <f t="shared" ca="1" si="31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8"/>
        <v>99</v>
      </c>
      <c r="AW60" s="234">
        <f>COUNTIF( AV$7:AV60, AV60 )</f>
        <v>10</v>
      </c>
      <c r="AX60" s="287">
        <f t="shared" si="22"/>
        <v>100</v>
      </c>
      <c r="AY60" s="234">
        <f t="shared" si="29"/>
        <v>54</v>
      </c>
      <c r="AZ60" s="236"/>
      <c r="BA60" s="236"/>
      <c r="BC60" s="234">
        <f t="shared" ca="1" si="27"/>
        <v>54</v>
      </c>
      <c r="BD60" s="288">
        <f t="shared" ca="1" si="30"/>
        <v>54</v>
      </c>
      <c r="BF60" s="240">
        <f t="shared" ca="1" si="31"/>
        <v>0</v>
      </c>
      <c r="BG60" s="240">
        <f t="shared" ca="1" si="31"/>
        <v>0</v>
      </c>
      <c r="BH60" s="240">
        <f t="shared" ca="1" si="31"/>
        <v>0</v>
      </c>
      <c r="BI60" s="240">
        <f t="shared" ca="1" si="31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8"/>
        <v>99</v>
      </c>
      <c r="AW61" s="234">
        <f>COUNTIF( AV$7:AV61, AV61 )</f>
        <v>11</v>
      </c>
      <c r="AX61" s="287">
        <f t="shared" si="22"/>
        <v>100.1</v>
      </c>
      <c r="AY61" s="234">
        <f t="shared" si="29"/>
        <v>55</v>
      </c>
      <c r="AZ61" s="236"/>
      <c r="BA61" s="236"/>
      <c r="BC61" s="234">
        <f t="shared" ca="1" si="27"/>
        <v>55</v>
      </c>
      <c r="BD61" s="288">
        <f t="shared" ca="1" si="30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>IF( LEN( C62 ) = 0, 0, IF( C62 = C61, AF61, IF( AF61 = 1, 0, 1 ) ) )</f>
        <v>0</v>
      </c>
      <c r="AG62" s="236" t="str">
        <f t="shared" si="3"/>
        <v/>
      </c>
      <c r="AH62" s="236" t="str">
        <f t="shared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8"/>
        <v>99</v>
      </c>
      <c r="AW62" s="234">
        <f>COUNTIF( AV$7:AV62, AV62 )</f>
        <v>12</v>
      </c>
      <c r="AX62" s="287">
        <f t="shared" si="22"/>
        <v>100.2</v>
      </c>
      <c r="AY62" s="234">
        <f t="shared" si="29"/>
        <v>56</v>
      </c>
      <c r="AZ62" s="236"/>
      <c r="BA62" s="236"/>
      <c r="BC62" s="234">
        <f t="shared" ca="1" si="27"/>
        <v>56</v>
      </c>
      <c r="BD62" s="288">
        <f t="shared" ca="1" si="30"/>
        <v>56</v>
      </c>
      <c r="BF62" s="240">
        <f t="shared" ca="1" si="31"/>
        <v>0</v>
      </c>
      <c r="BG62" s="240">
        <f t="shared" ca="1" si="31"/>
        <v>0</v>
      </c>
      <c r="BH62" s="240">
        <f t="shared" ca="1" si="31"/>
        <v>0</v>
      </c>
      <c r="BI62" s="240">
        <f t="shared" ca="1" si="31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si="28"/>
        <v>99</v>
      </c>
      <c r="AW63" s="234">
        <f>COUNTIF( AV$7:AV63, AV63 )</f>
        <v>13</v>
      </c>
      <c r="AX63" s="287">
        <f t="shared" si="22"/>
        <v>100.3</v>
      </c>
      <c r="AY63" s="234">
        <f t="shared" si="29"/>
        <v>57</v>
      </c>
      <c r="AZ63" s="236"/>
      <c r="BA63" s="236"/>
      <c r="BC63" s="234">
        <f t="shared" ca="1" si="27"/>
        <v>57</v>
      </c>
      <c r="BD63" s="288">
        <f t="shared" ca="1" si="30"/>
        <v>57</v>
      </c>
      <c r="BF63" s="240">
        <f t="shared" ca="1" si="31"/>
        <v>0</v>
      </c>
      <c r="BG63" s="240">
        <f t="shared" ca="1" si="31"/>
        <v>0</v>
      </c>
      <c r="BH63" s="240">
        <f t="shared" ca="1" si="31"/>
        <v>0</v>
      </c>
      <c r="BI63" s="240">
        <f t="shared" ca="1" si="31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32">IF( LEN( $C66 ) = 0, "", IF( $C66 &gt; $AL66, 1, "" ) )</f>
        <v/>
      </c>
      <c r="AH66" s="236" t="str">
        <f t="shared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32"/>
        <v/>
      </c>
      <c r="AH67" s="236" t="str">
        <f t="shared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18.844444444444445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>SUMPRODUCT( L8:L13, Y8:Y13 ) / L14</f>
        <v>18.866666666666667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0">
    <sortCondition ref="AQ7:AQ50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07" priority="31" stopIfTrue="1">
      <formula>IF( $AH7 = 1, TRUE, FALSE )</formula>
    </cfRule>
    <cfRule type="expression" dxfId="1306" priority="32" stopIfTrue="1">
      <formula>IF( $AG7 = 1, TRUE, FALSE )</formula>
    </cfRule>
    <cfRule type="expression" dxfId="1305" priority="33" stopIfTrue="1">
      <formula>IF( $AF7 = 1, TRUE, FALSE )</formula>
    </cfRule>
  </conditionalFormatting>
  <conditionalFormatting sqref="A67:E67">
    <cfRule type="expression" dxfId="1304" priority="34" stopIfTrue="1">
      <formula>IF( $AH67 = 1, TRUE, FALSE )</formula>
    </cfRule>
    <cfRule type="expression" dxfId="1303" priority="35" stopIfTrue="1">
      <formula>IF( $AG67 = 1, TRUE, FALSE )</formula>
    </cfRule>
    <cfRule type="expression" dxfId="1302" priority="36" stopIfTrue="1">
      <formula>IF( $AF67 = 1, TRUE, FALSE )</formula>
    </cfRule>
  </conditionalFormatting>
  <conditionalFormatting sqref="A66:E66">
    <cfRule type="expression" dxfId="1301" priority="28" stopIfTrue="1">
      <formula>IF( $AH66 = 1, TRUE, FALSE )</formula>
    </cfRule>
    <cfRule type="expression" dxfId="1300" priority="29" stopIfTrue="1">
      <formula>IF( $AG66 = 1, TRUE, FALSE )</formula>
    </cfRule>
    <cfRule type="expression" dxfId="1299" priority="30" stopIfTrue="1">
      <formula>IF( $AF66 = 1, TRUE, FALSE )</formula>
    </cfRule>
  </conditionalFormatting>
  <conditionalFormatting sqref="A8:D33 B7:D7 A35:D58">
    <cfRule type="expression" dxfId="1298" priority="25" stopIfTrue="1">
      <formula>IF( $AH7 = 1, TRUE, FALSE )</formula>
    </cfRule>
    <cfRule type="expression" dxfId="1297" priority="26" stopIfTrue="1">
      <formula>IF( $AG7 = 1, TRUE, FALSE )</formula>
    </cfRule>
    <cfRule type="expression" dxfId="1296" priority="27" stopIfTrue="1">
      <formula>IF( $AF7 = 1, TRUE, FALSE )</formula>
    </cfRule>
  </conditionalFormatting>
  <conditionalFormatting sqref="A59:D59">
    <cfRule type="expression" dxfId="1295" priority="22" stopIfTrue="1">
      <formula>IF( $AH59 = 1, TRUE, FALSE )</formula>
    </cfRule>
    <cfRule type="expression" dxfId="1294" priority="23" stopIfTrue="1">
      <formula>IF( $AG59 = 1, TRUE, FALSE )</formula>
    </cfRule>
    <cfRule type="expression" dxfId="1293" priority="24" stopIfTrue="1">
      <formula>IF( $AF59 = 1, TRUE, FALSE )</formula>
    </cfRule>
  </conditionalFormatting>
  <conditionalFormatting sqref="A61:D65">
    <cfRule type="expression" dxfId="1292" priority="19" stopIfTrue="1">
      <formula>IF( $AH61 = 1, TRUE, FALSE )</formula>
    </cfRule>
    <cfRule type="expression" dxfId="1291" priority="20" stopIfTrue="1">
      <formula>IF( $AG61 = 1, TRUE, FALSE )</formula>
    </cfRule>
    <cfRule type="expression" dxfId="1290" priority="21" stopIfTrue="1">
      <formula>IF( $AF61 = 1, TRUE, FALSE )</formula>
    </cfRule>
  </conditionalFormatting>
  <conditionalFormatting sqref="U8:U12">
    <cfRule type="cellIs" dxfId="1289" priority="18" operator="equal">
      <formula>0</formula>
    </cfRule>
  </conditionalFormatting>
  <conditionalFormatting sqref="O8:O12 Q8:Q12">
    <cfRule type="cellIs" dxfId="1288" priority="17" operator="equal">
      <formula>0</formula>
    </cfRule>
  </conditionalFormatting>
  <conditionalFormatting sqref="V8:V12">
    <cfRule type="cellIs" dxfId="1287" priority="16" operator="equal">
      <formula>0</formula>
    </cfRule>
  </conditionalFormatting>
  <conditionalFormatting sqref="S8:S12">
    <cfRule type="cellIs" dxfId="1286" priority="14" operator="equal">
      <formula>0</formula>
    </cfRule>
  </conditionalFormatting>
  <conditionalFormatting sqref="R8:R12">
    <cfRule type="cellIs" dxfId="1285" priority="15" operator="equal">
      <formula>0</formula>
    </cfRule>
  </conditionalFormatting>
  <conditionalFormatting sqref="P8:P12">
    <cfRule type="cellIs" dxfId="1284" priority="13" operator="equal">
      <formula>0</formula>
    </cfRule>
  </conditionalFormatting>
  <conditionalFormatting sqref="M8:M12">
    <cfRule type="cellIs" dxfId="1283" priority="12" operator="equal">
      <formula>0</formula>
    </cfRule>
  </conditionalFormatting>
  <conditionalFormatting sqref="T8:T12">
    <cfRule type="cellIs" dxfId="1282" priority="11" operator="equal">
      <formula>0</formula>
    </cfRule>
  </conditionalFormatting>
  <conditionalFormatting sqref="N8:N12">
    <cfRule type="cellIs" dxfId="1281" priority="10" operator="equal">
      <formula>0</formula>
    </cfRule>
  </conditionalFormatting>
  <conditionalFormatting sqref="K8:K12">
    <cfRule type="cellIs" dxfId="1280" priority="9" operator="equal">
      <formula>0</formula>
    </cfRule>
  </conditionalFormatting>
  <conditionalFormatting sqref="I8:I12">
    <cfRule type="cellIs" dxfId="1279" priority="8" operator="equal">
      <formula>0</formula>
    </cfRule>
  </conditionalFormatting>
  <conditionalFormatting sqref="W8:W12">
    <cfRule type="cellIs" dxfId="1278" priority="7" operator="equal">
      <formula>0</formula>
    </cfRule>
  </conditionalFormatting>
  <conditionalFormatting sqref="A7">
    <cfRule type="expression" dxfId="1277" priority="4" stopIfTrue="1">
      <formula>IF( $AH7 = 1, TRUE, FALSE )</formula>
    </cfRule>
    <cfRule type="expression" dxfId="1276" priority="5" stopIfTrue="1">
      <formula>IF( $AG7 = 1, TRUE, FALSE )</formula>
    </cfRule>
    <cfRule type="expression" dxfId="1275" priority="6" stopIfTrue="1">
      <formula>IF( $AF7 = 1, TRUE, FALSE )</formula>
    </cfRule>
  </conditionalFormatting>
  <conditionalFormatting sqref="A34:D34">
    <cfRule type="expression" dxfId="1274" priority="1" stopIfTrue="1">
      <formula>IF( $AH34 = 1, TRUE, FALSE )</formula>
    </cfRule>
    <cfRule type="expression" dxfId="1273" priority="2" stopIfTrue="1">
      <formula>IF( $AG34 = 1, TRUE, FALSE )</formula>
    </cfRule>
    <cfRule type="expression" dxfId="127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-- 2020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Reg_Percent_2019</v>
      </c>
      <c r="G2" s="239" t="s">
        <v>589</v>
      </c>
      <c r="AJ2" s="240" t="str">
        <f>AJ4 &amp; AJ3</f>
        <v>'Credit_2019Q4'!d:d</v>
      </c>
      <c r="AK2" s="240" t="str">
        <f>AK4 &amp; AK3</f>
        <v>'Credit_2019Q4'!b1</v>
      </c>
      <c r="AL2" s="240" t="str">
        <f>AL4 &amp; AL3</f>
        <v>'Credit_2019Q4'!c1</v>
      </c>
      <c r="AQ2" s="236"/>
    </row>
    <row r="3" spans="1:61" ht="18" hidden="1" outlineLevel="1" x14ac:dyDescent="0.25">
      <c r="A3" s="233"/>
      <c r="E3" s="241" t="str">
        <f>"'" &amp; E2 &amp; "'!"</f>
        <v>'Reg_Percent_2019'!</v>
      </c>
      <c r="G3" s="234" t="str">
        <f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'Credit_2019Q4'!</v>
      </c>
      <c r="AK4" s="236" t="str">
        <f t="shared" ref="AK4:AL4" si="0">$AQ$5</f>
        <v>'Credit_2019Q4'!</v>
      </c>
      <c r="AL4" s="236" t="str">
        <f t="shared" si="0"/>
        <v>'Credit_2019Q4'!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(44)</v>
      </c>
      <c r="M5" s="509"/>
      <c r="N5" s="314"/>
      <c r="O5" s="507" t="str">
        <f ca="1">"Regulated" &amp; CHAR( 10 ) &amp; "(" &amp; O14 &amp; ")"</f>
        <v>Regulated
(34)</v>
      </c>
      <c r="P5" s="511"/>
      <c r="Q5" s="314"/>
      <c r="R5" s="507" t="str">
        <f ca="1">"Mostly Regulated" &amp; CHAR( 10 ) &amp; "(" &amp; R14 &amp; ")"</f>
        <v>Mostly Regulated
(10)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590</v>
      </c>
    </row>
    <row r="6" spans="1:61" ht="28.5" customHeight="1" x14ac:dyDescent="0.25">
      <c r="A6" s="299" t="s">
        <v>0</v>
      </c>
      <c r="B6" s="300" t="s">
        <v>591</v>
      </c>
      <c r="C6" s="338" t="s">
        <v>470</v>
      </c>
      <c r="D6" s="301"/>
      <c r="E6" s="302">
        <f ca="1">INDIRECT( E3 &amp; G1 )</f>
        <v>43830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4.5454545454545456E-2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0.27272727272727271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0.40909090909090912</v>
      </c>
      <c r="N10" s="318"/>
      <c r="O10" s="295">
        <f t="shared" ca="1" si="11"/>
        <v>11</v>
      </c>
      <c r="P10" s="296">
        <f t="shared" ca="1" si="12"/>
        <v>0.3235294117647059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0.18181818181818182</v>
      </c>
      <c r="N11" s="318"/>
      <c r="O11" s="295">
        <f t="shared" ca="1" si="11"/>
        <v>8</v>
      </c>
      <c r="P11" s="296">
        <f t="shared" ca="1" si="12"/>
        <v>0.23529411764705882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6.8181818181818177E-2</v>
      </c>
      <c r="N12" s="318"/>
      <c r="O12" s="295">
        <f t="shared" ca="1" si="11"/>
        <v>2</v>
      </c>
      <c r="P12" s="296">
        <f t="shared" ca="1" si="12"/>
        <v>5.8823529411764705E-2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2.2727272727272728E-2</v>
      </c>
      <c r="N13" s="319"/>
      <c r="O13" s="297">
        <f t="shared" ca="1" si="11"/>
        <v>1</v>
      </c>
      <c r="P13" s="298">
        <f t="shared" ca="1" si="12"/>
        <v>2.9411764705882353E-2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44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18.977272727272727</v>
      </c>
      <c r="Z14" s="261"/>
      <c r="AA14" s="489">
        <f ca="1">SUM(AA8:AA13)</f>
        <v>44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19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18.970588235294116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19.100000000000001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43</v>
      </c>
      <c r="AW20" s="234">
        <f>COUNTIF( AV$7:AV20, AV20 )</f>
        <v>1</v>
      </c>
      <c r="AX20" s="287">
        <f t="shared" si="22"/>
        <v>43.1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23"/>
        <v>41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73</v>
      </c>
      <c r="AS39" s="286" t="s">
        <v>73</v>
      </c>
      <c r="AT39" s="286" t="s">
        <v>317</v>
      </c>
      <c r="AV39" s="234">
        <f t="shared" si="21"/>
        <v>99</v>
      </c>
      <c r="AW39" s="234">
        <f>COUNTIF( AV$7:AV39, AV39 )</f>
        <v>1</v>
      </c>
      <c r="AX39" s="287">
        <f t="shared" si="22"/>
        <v>99.1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3"/>
        <v>42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9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8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24</v>
      </c>
      <c r="BF47" s="240" t="str">
        <f t="shared" ca="1" si="25"/>
        <v>Hawaiian Electric Industries,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HE</v>
      </c>
    </row>
    <row r="48" spans="1:61" ht="13.8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8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39</v>
      </c>
      <c r="BF48" s="240" t="str">
        <f t="shared" ca="1" si="25"/>
        <v>Puget Energy,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**PSD</v>
      </c>
    </row>
    <row r="49" spans="1:61" ht="13.8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</v>
      </c>
      <c r="AL49" s="236">
        <f t="shared" ca="1" si="20"/>
        <v>15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9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</v>
      </c>
      <c r="BH49" s="240">
        <f t="shared" ca="1" si="25"/>
        <v>15</v>
      </c>
      <c r="BI49" s="240" t="str">
        <f t="shared" ca="1" si="25"/>
        <v>**DPL</v>
      </c>
    </row>
    <row r="50" spans="1:61" ht="13.8" x14ac:dyDescent="0.25">
      <c r="A50" s="303" t="s">
        <v>53</v>
      </c>
      <c r="B50" s="304" t="s">
        <v>73</v>
      </c>
      <c r="C50" s="304" t="s">
        <v>73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si="3"/>
        <v/>
      </c>
      <c r="AH50" s="236" t="str">
        <f t="shared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/>
      </c>
      <c r="BH50" s="240" t="str">
        <f t="shared" ca="1" si="25"/>
        <v/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2</v>
      </c>
      <c r="AX51" s="287">
        <f t="shared" si="22"/>
        <v>99.2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3</v>
      </c>
      <c r="AX52" s="287">
        <f t="shared" si="22"/>
        <v>99.3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4</v>
      </c>
      <c r="AX53" s="287">
        <f t="shared" si="22"/>
        <v>99.4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5</v>
      </c>
      <c r="AX54" s="287">
        <f t="shared" si="22"/>
        <v>99.5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6</v>
      </c>
      <c r="AX55" s="287">
        <f t="shared" si="22"/>
        <v>99.6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7</v>
      </c>
      <c r="AX56" s="287">
        <f t="shared" si="22"/>
        <v>99.7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8</v>
      </c>
      <c r="AX57" s="287">
        <f t="shared" si="22"/>
        <v>99.8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9</v>
      </c>
      <c r="AX58" s="287">
        <f t="shared" si="22"/>
        <v>99.9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10</v>
      </c>
      <c r="AX59" s="287">
        <f t="shared" si="22"/>
        <v>100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11</v>
      </c>
      <c r="AX60" s="287">
        <f t="shared" si="22"/>
        <v>100.1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12</v>
      </c>
      <c r="AX61" s="287">
        <f t="shared" si="22"/>
        <v>100.2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13</v>
      </c>
      <c r="AX62" s="287">
        <f t="shared" si="22"/>
        <v>100.3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14</v>
      </c>
      <c r="AX63" s="287">
        <f t="shared" si="22"/>
        <v>100.4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18.977272727272727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71" priority="31" stopIfTrue="1">
      <formula>IF( $AH7 = 1, TRUE, FALSE )</formula>
    </cfRule>
    <cfRule type="expression" dxfId="1270" priority="32" stopIfTrue="1">
      <formula>IF( $AG7 = 1, TRUE, FALSE )</formula>
    </cfRule>
    <cfRule type="expression" dxfId="1269" priority="33" stopIfTrue="1">
      <formula>IF( $AF7 = 1, TRUE, FALSE )</formula>
    </cfRule>
  </conditionalFormatting>
  <conditionalFormatting sqref="A67:E67">
    <cfRule type="expression" dxfId="1268" priority="34" stopIfTrue="1">
      <formula>IF( $AH67 = 1, TRUE, FALSE )</formula>
    </cfRule>
    <cfRule type="expression" dxfId="1267" priority="35" stopIfTrue="1">
      <formula>IF( $AG67 = 1, TRUE, FALSE )</formula>
    </cfRule>
    <cfRule type="expression" dxfId="1266" priority="36" stopIfTrue="1">
      <formula>IF( $AF67 = 1, TRUE, FALSE )</formula>
    </cfRule>
  </conditionalFormatting>
  <conditionalFormatting sqref="A66:E66">
    <cfRule type="expression" dxfId="1265" priority="28" stopIfTrue="1">
      <formula>IF( $AH66 = 1, TRUE, FALSE )</formula>
    </cfRule>
    <cfRule type="expression" dxfId="1264" priority="29" stopIfTrue="1">
      <formula>IF( $AG66 = 1, TRUE, FALSE )</formula>
    </cfRule>
    <cfRule type="expression" dxfId="1263" priority="30" stopIfTrue="1">
      <formula>IF( $AF66 = 1, TRUE, FALSE )</formula>
    </cfRule>
  </conditionalFormatting>
  <conditionalFormatting sqref="A8:D33 B7:D7 A35:D58">
    <cfRule type="expression" dxfId="1262" priority="25" stopIfTrue="1">
      <formula>IF( $AH7 = 1, TRUE, FALSE )</formula>
    </cfRule>
    <cfRule type="expression" dxfId="1261" priority="26" stopIfTrue="1">
      <formula>IF( $AG7 = 1, TRUE, FALSE )</formula>
    </cfRule>
    <cfRule type="expression" dxfId="1260" priority="27" stopIfTrue="1">
      <formula>IF( $AF7 = 1, TRUE, FALSE )</formula>
    </cfRule>
  </conditionalFormatting>
  <conditionalFormatting sqref="A59:D59">
    <cfRule type="expression" dxfId="1259" priority="22" stopIfTrue="1">
      <formula>IF( $AH59 = 1, TRUE, FALSE )</formula>
    </cfRule>
    <cfRule type="expression" dxfId="1258" priority="23" stopIfTrue="1">
      <formula>IF( $AG59 = 1, TRUE, FALSE )</formula>
    </cfRule>
    <cfRule type="expression" dxfId="1257" priority="24" stopIfTrue="1">
      <formula>IF( $AF59 = 1, TRUE, FALSE )</formula>
    </cfRule>
  </conditionalFormatting>
  <conditionalFormatting sqref="A61:D65">
    <cfRule type="expression" dxfId="1256" priority="19" stopIfTrue="1">
      <formula>IF( $AH61 = 1, TRUE, FALSE )</formula>
    </cfRule>
    <cfRule type="expression" dxfId="1255" priority="20" stopIfTrue="1">
      <formula>IF( $AG61 = 1, TRUE, FALSE )</formula>
    </cfRule>
    <cfRule type="expression" dxfId="1254" priority="21" stopIfTrue="1">
      <formula>IF( $AF61 = 1, TRUE, FALSE )</formula>
    </cfRule>
  </conditionalFormatting>
  <conditionalFormatting sqref="U8:U12">
    <cfRule type="cellIs" dxfId="1253" priority="18" operator="equal">
      <formula>0</formula>
    </cfRule>
  </conditionalFormatting>
  <conditionalFormatting sqref="O8:O12 Q8:Q12">
    <cfRule type="cellIs" dxfId="1252" priority="17" operator="equal">
      <formula>0</formula>
    </cfRule>
  </conditionalFormatting>
  <conditionalFormatting sqref="V8:V12">
    <cfRule type="cellIs" dxfId="1251" priority="16" operator="equal">
      <formula>0</formula>
    </cfRule>
  </conditionalFormatting>
  <conditionalFormatting sqref="S8:S12">
    <cfRule type="cellIs" dxfId="1250" priority="14" operator="equal">
      <formula>0</formula>
    </cfRule>
  </conditionalFormatting>
  <conditionalFormatting sqref="R8:R12">
    <cfRule type="cellIs" dxfId="1249" priority="15" operator="equal">
      <formula>0</formula>
    </cfRule>
  </conditionalFormatting>
  <conditionalFormatting sqref="P8:P12">
    <cfRule type="cellIs" dxfId="1248" priority="13" operator="equal">
      <formula>0</formula>
    </cfRule>
  </conditionalFormatting>
  <conditionalFormatting sqref="M8:M12">
    <cfRule type="cellIs" dxfId="1247" priority="12" operator="equal">
      <formula>0</formula>
    </cfRule>
  </conditionalFormatting>
  <conditionalFormatting sqref="T8:T12">
    <cfRule type="cellIs" dxfId="1246" priority="11" operator="equal">
      <formula>0</formula>
    </cfRule>
  </conditionalFormatting>
  <conditionalFormatting sqref="N8:N12">
    <cfRule type="cellIs" dxfId="1245" priority="10" operator="equal">
      <formula>0</formula>
    </cfRule>
  </conditionalFormatting>
  <conditionalFormatting sqref="K8:K12">
    <cfRule type="cellIs" dxfId="1244" priority="9" operator="equal">
      <formula>0</formula>
    </cfRule>
  </conditionalFormatting>
  <conditionalFormatting sqref="I8:I12">
    <cfRule type="cellIs" dxfId="1243" priority="8" operator="equal">
      <formula>0</formula>
    </cfRule>
  </conditionalFormatting>
  <conditionalFormatting sqref="W8:W12">
    <cfRule type="cellIs" dxfId="1242" priority="7" operator="equal">
      <formula>0</formula>
    </cfRule>
  </conditionalFormatting>
  <conditionalFormatting sqref="A7">
    <cfRule type="expression" dxfId="1241" priority="4" stopIfTrue="1">
      <formula>IF( $AH7 = 1, TRUE, FALSE )</formula>
    </cfRule>
    <cfRule type="expression" dxfId="1240" priority="5" stopIfTrue="1">
      <formula>IF( $AG7 = 1, TRUE, FALSE )</formula>
    </cfRule>
    <cfRule type="expression" dxfId="1239" priority="6" stopIfTrue="1">
      <formula>IF( $AF7 = 1, TRUE, FALSE )</formula>
    </cfRule>
  </conditionalFormatting>
  <conditionalFormatting sqref="A34:D34">
    <cfRule type="expression" dxfId="1238" priority="1" stopIfTrue="1">
      <formula>IF( $AH34 = 1, TRUE, FALSE )</formula>
    </cfRule>
    <cfRule type="expression" dxfId="1237" priority="2" stopIfTrue="1">
      <formula>IF( $AG34 = 1, TRUE, FALSE )</formula>
    </cfRule>
    <cfRule type="expression" dxfId="123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'Credit_2019Q3'!d:d</v>
      </c>
      <c r="AK2" s="240" t="str">
        <f>AK4 &amp; AK3</f>
        <v>'Credit_2019Q3'!b1</v>
      </c>
      <c r="AL2" s="240" t="str">
        <f>AL4 &amp; AL3</f>
        <v>'Credit_2019Q3'!c1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'Credit_2019Q3'!</v>
      </c>
      <c r="AK4" s="236" t="str">
        <f t="shared" ref="AK4:AL4" si="0">$AQ$5</f>
        <v>'Credit_2019Q3'!</v>
      </c>
      <c r="AL4" s="236" t="str">
        <f t="shared" si="0"/>
        <v>'Credit_2019Q3'!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(45)</v>
      </c>
      <c r="M5" s="509"/>
      <c r="N5" s="314"/>
      <c r="O5" s="507" t="str">
        <f ca="1">"Regulated" &amp; CHAR( 10 ) &amp; "(" &amp; O14 &amp; ")"</f>
        <v>Regulated
(35)</v>
      </c>
      <c r="P5" s="511"/>
      <c r="Q5" s="314"/>
      <c r="R5" s="507" t="str">
        <f ca="1">"Mostly Regulated" &amp; CHAR( 10 ) &amp; "(" &amp; R14 &amp; ")"</f>
        <v>Mostly Regulated
(10)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587</v>
      </c>
    </row>
    <row r="6" spans="1:61" ht="28.5" customHeight="1" x14ac:dyDescent="0.25">
      <c r="A6" s="299" t="s">
        <v>0</v>
      </c>
      <c r="B6" s="300" t="s">
        <v>588</v>
      </c>
      <c r="C6" s="338" t="s">
        <v>470</v>
      </c>
      <c r="D6" s="301"/>
      <c r="E6" s="302">
        <f ca="1">INDIRECT( E3 &amp; G1 )</f>
        <v>43465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4.4444444444444446E-2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0.26666666666666666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6.6666666666666666E-2</v>
      </c>
      <c r="N12" s="318"/>
      <c r="O12" s="295">
        <f t="shared" ca="1" si="11"/>
        <v>2</v>
      </c>
      <c r="P12" s="296">
        <f t="shared" ca="1" si="12"/>
        <v>5.7142857142857141E-2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4.4444444444444446E-2</v>
      </c>
      <c r="N13" s="319"/>
      <c r="O13" s="297">
        <f t="shared" ca="1" si="11"/>
        <v>2</v>
      </c>
      <c r="P13" s="298">
        <f t="shared" ca="1" si="12"/>
        <v>5.7142857142857141E-2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18.911111111111111</v>
      </c>
      <c r="Z14" s="261"/>
      <c r="AA14" s="488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18.644444444444446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18.514285714285716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19.100000000000001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43</v>
      </c>
      <c r="AW20" s="234">
        <f>COUNTIF( AV$7:AV20, AV20 )</f>
        <v>1</v>
      </c>
      <c r="AX20" s="287">
        <f t="shared" si="22"/>
        <v>43.1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23"/>
        <v>41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9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9" t="s">
        <v>448</v>
      </c>
      <c r="AV45" s="234">
        <f t="shared" si="21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3"/>
        <v>42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8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24</v>
      </c>
      <c r="BF47" s="240" t="str">
        <f t="shared" ca="1" si="25"/>
        <v>Hawaiian Electric Industries,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HE</v>
      </c>
    </row>
    <row r="48" spans="1:61" ht="13.8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8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39</v>
      </c>
      <c r="BF48" s="240" t="str">
        <f t="shared" ca="1" si="25"/>
        <v>Puget Energy,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**PSD</v>
      </c>
    </row>
    <row r="49" spans="1:61" ht="13.8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>
        <f t="shared" ca="1" si="18"/>
        <v>1</v>
      </c>
      <c r="AJ49" s="236">
        <f t="shared" ca="1" si="19"/>
        <v>47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>Change</v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</v>
      </c>
      <c r="BH49" s="240">
        <f t="shared" ca="1" si="25"/>
        <v>15</v>
      </c>
      <c r="BI49" s="240" t="str">
        <f t="shared" ca="1" si="25"/>
        <v>**DPL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18.644444444444446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18.911111111111111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35" priority="31" stopIfTrue="1">
      <formula>IF( $AH7 = 1, TRUE, FALSE )</formula>
    </cfRule>
    <cfRule type="expression" dxfId="1234" priority="32" stopIfTrue="1">
      <formula>IF( $AG7 = 1, TRUE, FALSE )</formula>
    </cfRule>
    <cfRule type="expression" dxfId="1233" priority="33" stopIfTrue="1">
      <formula>IF( $AF7 = 1, TRUE, FALSE )</formula>
    </cfRule>
  </conditionalFormatting>
  <conditionalFormatting sqref="A67:E67">
    <cfRule type="expression" dxfId="1232" priority="34" stopIfTrue="1">
      <formula>IF( $AH67 = 1, TRUE, FALSE )</formula>
    </cfRule>
    <cfRule type="expression" dxfId="1231" priority="35" stopIfTrue="1">
      <formula>IF( $AG67 = 1, TRUE, FALSE )</formula>
    </cfRule>
    <cfRule type="expression" dxfId="1230" priority="36" stopIfTrue="1">
      <formula>IF( $AF67 = 1, TRUE, FALSE )</formula>
    </cfRule>
  </conditionalFormatting>
  <conditionalFormatting sqref="A66:E66">
    <cfRule type="expression" dxfId="1229" priority="28" stopIfTrue="1">
      <formula>IF( $AH66 = 1, TRUE, FALSE )</formula>
    </cfRule>
    <cfRule type="expression" dxfId="1228" priority="29" stopIfTrue="1">
      <formula>IF( $AG66 = 1, TRUE, FALSE )</formula>
    </cfRule>
    <cfRule type="expression" dxfId="1227" priority="30" stopIfTrue="1">
      <formula>IF( $AF66 = 1, TRUE, FALSE )</formula>
    </cfRule>
  </conditionalFormatting>
  <conditionalFormatting sqref="A8:D33 B7:D7 A35:D58">
    <cfRule type="expression" dxfId="1226" priority="25" stopIfTrue="1">
      <formula>IF( $AH7 = 1, TRUE, FALSE )</formula>
    </cfRule>
    <cfRule type="expression" dxfId="1225" priority="26" stopIfTrue="1">
      <formula>IF( $AG7 = 1, TRUE, FALSE )</formula>
    </cfRule>
    <cfRule type="expression" dxfId="1224" priority="27" stopIfTrue="1">
      <formula>IF( $AF7 = 1, TRUE, FALSE )</formula>
    </cfRule>
  </conditionalFormatting>
  <conditionalFormatting sqref="A59:D59">
    <cfRule type="expression" dxfId="1223" priority="22" stopIfTrue="1">
      <formula>IF( $AH59 = 1, TRUE, FALSE )</formula>
    </cfRule>
    <cfRule type="expression" dxfId="1222" priority="23" stopIfTrue="1">
      <formula>IF( $AG59 = 1, TRUE, FALSE )</formula>
    </cfRule>
    <cfRule type="expression" dxfId="1221" priority="24" stopIfTrue="1">
      <formula>IF( $AF59 = 1, TRUE, FALSE )</formula>
    </cfRule>
  </conditionalFormatting>
  <conditionalFormatting sqref="A61:D65">
    <cfRule type="expression" dxfId="1220" priority="19" stopIfTrue="1">
      <formula>IF( $AH61 = 1, TRUE, FALSE )</formula>
    </cfRule>
    <cfRule type="expression" dxfId="1219" priority="20" stopIfTrue="1">
      <formula>IF( $AG61 = 1, TRUE, FALSE )</formula>
    </cfRule>
    <cfRule type="expression" dxfId="1218" priority="21" stopIfTrue="1">
      <formula>IF( $AF61 = 1, TRUE, FALSE )</formula>
    </cfRule>
  </conditionalFormatting>
  <conditionalFormatting sqref="U8:U12">
    <cfRule type="cellIs" dxfId="1217" priority="18" operator="equal">
      <formula>0</formula>
    </cfRule>
  </conditionalFormatting>
  <conditionalFormatting sqref="O8:O12 Q8:Q12">
    <cfRule type="cellIs" dxfId="1216" priority="17" operator="equal">
      <formula>0</formula>
    </cfRule>
  </conditionalFormatting>
  <conditionalFormatting sqref="V8:V12">
    <cfRule type="cellIs" dxfId="1215" priority="16" operator="equal">
      <formula>0</formula>
    </cfRule>
  </conditionalFormatting>
  <conditionalFormatting sqref="S8:S12">
    <cfRule type="cellIs" dxfId="1214" priority="14" operator="equal">
      <formula>0</formula>
    </cfRule>
  </conditionalFormatting>
  <conditionalFormatting sqref="R8:R12">
    <cfRule type="cellIs" dxfId="1213" priority="15" operator="equal">
      <formula>0</formula>
    </cfRule>
  </conditionalFormatting>
  <conditionalFormatting sqref="P8:P12">
    <cfRule type="cellIs" dxfId="1212" priority="13" operator="equal">
      <formula>0</formula>
    </cfRule>
  </conditionalFormatting>
  <conditionalFormatting sqref="M8:M12">
    <cfRule type="cellIs" dxfId="1211" priority="12" operator="equal">
      <formula>0</formula>
    </cfRule>
  </conditionalFormatting>
  <conditionalFormatting sqref="T8:T12">
    <cfRule type="cellIs" dxfId="1210" priority="11" operator="equal">
      <formula>0</formula>
    </cfRule>
  </conditionalFormatting>
  <conditionalFormatting sqref="N8:N12">
    <cfRule type="cellIs" dxfId="1209" priority="10" operator="equal">
      <formula>0</formula>
    </cfRule>
  </conditionalFormatting>
  <conditionalFormatting sqref="K8:K12">
    <cfRule type="cellIs" dxfId="1208" priority="9" operator="equal">
      <formula>0</formula>
    </cfRule>
  </conditionalFormatting>
  <conditionalFormatting sqref="I8:I12">
    <cfRule type="cellIs" dxfId="1207" priority="8" operator="equal">
      <formula>0</formula>
    </cfRule>
  </conditionalFormatting>
  <conditionalFormatting sqref="W8:W12">
    <cfRule type="cellIs" dxfId="1206" priority="7" operator="equal">
      <formula>0</formula>
    </cfRule>
  </conditionalFormatting>
  <conditionalFormatting sqref="A7">
    <cfRule type="expression" dxfId="1205" priority="4" stopIfTrue="1">
      <formula>IF( $AH7 = 1, TRUE, FALSE )</formula>
    </cfRule>
    <cfRule type="expression" dxfId="1204" priority="5" stopIfTrue="1">
      <formula>IF( $AG7 = 1, TRUE, FALSE )</formula>
    </cfRule>
    <cfRule type="expression" dxfId="1203" priority="6" stopIfTrue="1">
      <formula>IF( $AF7 = 1, TRUE, FALSE )</formula>
    </cfRule>
  </conditionalFormatting>
  <conditionalFormatting sqref="A34:D34">
    <cfRule type="expression" dxfId="1202" priority="1" stopIfTrue="1">
      <formula>IF( $AH34 = 1, TRUE, FALSE )</formula>
    </cfRule>
    <cfRule type="expression" dxfId="1201" priority="2" stopIfTrue="1">
      <formula>IF( $AG34 = 1, TRUE, FALSE )</formula>
    </cfRule>
    <cfRule type="expression" dxfId="120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'Credit_2019Q2'!d:d</v>
      </c>
      <c r="AK2" s="240" t="str">
        <f>AK4 &amp; AK3</f>
        <v>'Credit_2019Q2'!b1</v>
      </c>
      <c r="AL2" s="240" t="str">
        <f>AL4 &amp; AL3</f>
        <v>'Credit_2019Q2'!c1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'Credit_2019Q2'!</v>
      </c>
      <c r="AK4" s="236" t="str">
        <f t="shared" ref="AK4:AL4" si="0">$AQ$5</f>
        <v>'Credit_2019Q2'!</v>
      </c>
      <c r="AL4" s="236" t="str">
        <f t="shared" si="0"/>
        <v>'Credit_2019Q2'!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(45)</v>
      </c>
      <c r="M5" s="509"/>
      <c r="N5" s="314"/>
      <c r="O5" s="507" t="str">
        <f ca="1">"Regulated" &amp; CHAR( 10 ) &amp; "(" &amp; O14 &amp; ")"</f>
        <v>Regulated
(35)</v>
      </c>
      <c r="P5" s="511"/>
      <c r="Q5" s="314"/>
      <c r="R5" s="507" t="str">
        <f ca="1">"Mostly Regulated" &amp; CHAR( 10 ) &amp; "(" &amp; R14 &amp; ")"</f>
        <v>Mostly Regulated
(10)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585</v>
      </c>
    </row>
    <row r="6" spans="1:61" ht="28.5" customHeight="1" x14ac:dyDescent="0.25">
      <c r="A6" s="299" t="s">
        <v>0</v>
      </c>
      <c r="B6" s="300" t="s">
        <v>586</v>
      </c>
      <c r="C6" s="338" t="s">
        <v>470</v>
      </c>
      <c r="D6" s="301"/>
      <c r="E6" s="302">
        <f ca="1">INDIRECT( E3 &amp; G1 )</f>
        <v>43465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4.4444444444444446E-2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0.26666666666666666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>
        <f t="shared" ca="1" si="18"/>
        <v>1</v>
      </c>
      <c r="AJ13" s="236">
        <f t="shared" ca="1" si="19"/>
        <v>7</v>
      </c>
      <c r="AK13" s="236" t="str">
        <f t="shared" ca="1" si="20"/>
        <v>A+</v>
      </c>
      <c r="AL13" s="236">
        <f t="shared" ca="1" si="20"/>
        <v>22</v>
      </c>
      <c r="AM13" s="236" t="str">
        <f t="shared" ca="1" si="4"/>
        <v>Change</v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18.933333333333334</v>
      </c>
      <c r="Z14" s="261"/>
      <c r="AA14" s="487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18.68888888888889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18.571428571428573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19.100000000000001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9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.8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.8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9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18.68888888888889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18.933333333333334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99" priority="31" stopIfTrue="1">
      <formula>IF( $AH7 = 1, TRUE, FALSE )</formula>
    </cfRule>
    <cfRule type="expression" dxfId="1198" priority="32" stopIfTrue="1">
      <formula>IF( $AG7 = 1, TRUE, FALSE )</formula>
    </cfRule>
    <cfRule type="expression" dxfId="1197" priority="33" stopIfTrue="1">
      <formula>IF( $AF7 = 1, TRUE, FALSE )</formula>
    </cfRule>
  </conditionalFormatting>
  <conditionalFormatting sqref="A67:E67">
    <cfRule type="expression" dxfId="1196" priority="34" stopIfTrue="1">
      <formula>IF( $AH67 = 1, TRUE, FALSE )</formula>
    </cfRule>
    <cfRule type="expression" dxfId="1195" priority="35" stopIfTrue="1">
      <formula>IF( $AG67 = 1, TRUE, FALSE )</formula>
    </cfRule>
    <cfRule type="expression" dxfId="1194" priority="36" stopIfTrue="1">
      <formula>IF( $AF67 = 1, TRUE, FALSE )</formula>
    </cfRule>
  </conditionalFormatting>
  <conditionalFormatting sqref="A66:E66">
    <cfRule type="expression" dxfId="1193" priority="28" stopIfTrue="1">
      <formula>IF( $AH66 = 1, TRUE, FALSE )</formula>
    </cfRule>
    <cfRule type="expression" dxfId="1192" priority="29" stopIfTrue="1">
      <formula>IF( $AG66 = 1, TRUE, FALSE )</formula>
    </cfRule>
    <cfRule type="expression" dxfId="1191" priority="30" stopIfTrue="1">
      <formula>IF( $AF66 = 1, TRUE, FALSE )</formula>
    </cfRule>
  </conditionalFormatting>
  <conditionalFormatting sqref="A8:D33 B7:D7 A35:D58">
    <cfRule type="expression" dxfId="1190" priority="25" stopIfTrue="1">
      <formula>IF( $AH7 = 1, TRUE, FALSE )</formula>
    </cfRule>
    <cfRule type="expression" dxfId="1189" priority="26" stopIfTrue="1">
      <formula>IF( $AG7 = 1, TRUE, FALSE )</formula>
    </cfRule>
    <cfRule type="expression" dxfId="1188" priority="27" stopIfTrue="1">
      <formula>IF( $AF7 = 1, TRUE, FALSE )</formula>
    </cfRule>
  </conditionalFormatting>
  <conditionalFormatting sqref="A59:D59">
    <cfRule type="expression" dxfId="1187" priority="22" stopIfTrue="1">
      <formula>IF( $AH59 = 1, TRUE, FALSE )</formula>
    </cfRule>
    <cfRule type="expression" dxfId="1186" priority="23" stopIfTrue="1">
      <formula>IF( $AG59 = 1, TRUE, FALSE )</formula>
    </cfRule>
    <cfRule type="expression" dxfId="1185" priority="24" stopIfTrue="1">
      <formula>IF( $AF59 = 1, TRUE, FALSE )</formula>
    </cfRule>
  </conditionalFormatting>
  <conditionalFormatting sqref="A61:D65">
    <cfRule type="expression" dxfId="1184" priority="19" stopIfTrue="1">
      <formula>IF( $AH61 = 1, TRUE, FALSE )</formula>
    </cfRule>
    <cfRule type="expression" dxfId="1183" priority="20" stopIfTrue="1">
      <formula>IF( $AG61 = 1, TRUE, FALSE )</formula>
    </cfRule>
    <cfRule type="expression" dxfId="1182" priority="21" stopIfTrue="1">
      <formula>IF( $AF61 = 1, TRUE, FALSE )</formula>
    </cfRule>
  </conditionalFormatting>
  <conditionalFormatting sqref="U8:U12">
    <cfRule type="cellIs" dxfId="1181" priority="18" operator="equal">
      <formula>0</formula>
    </cfRule>
  </conditionalFormatting>
  <conditionalFormatting sqref="O8:O12 Q8:Q12">
    <cfRule type="cellIs" dxfId="1180" priority="17" operator="equal">
      <formula>0</formula>
    </cfRule>
  </conditionalFormatting>
  <conditionalFormatting sqref="V8:V12">
    <cfRule type="cellIs" dxfId="1179" priority="16" operator="equal">
      <formula>0</formula>
    </cfRule>
  </conditionalFormatting>
  <conditionalFormatting sqref="S8:S12">
    <cfRule type="cellIs" dxfId="1178" priority="14" operator="equal">
      <formula>0</formula>
    </cfRule>
  </conditionalFormatting>
  <conditionalFormatting sqref="R8:R12">
    <cfRule type="cellIs" dxfId="1177" priority="15" operator="equal">
      <formula>0</formula>
    </cfRule>
  </conditionalFormatting>
  <conditionalFormatting sqref="P8:P12">
    <cfRule type="cellIs" dxfId="1176" priority="13" operator="equal">
      <formula>0</formula>
    </cfRule>
  </conditionalFormatting>
  <conditionalFormatting sqref="M8:M12">
    <cfRule type="cellIs" dxfId="1175" priority="12" operator="equal">
      <formula>0</formula>
    </cfRule>
  </conditionalFormatting>
  <conditionalFormatting sqref="T8:T12">
    <cfRule type="cellIs" dxfId="1174" priority="11" operator="equal">
      <formula>0</formula>
    </cfRule>
  </conditionalFormatting>
  <conditionalFormatting sqref="N8:N12">
    <cfRule type="cellIs" dxfId="1173" priority="10" operator="equal">
      <formula>0</formula>
    </cfRule>
  </conditionalFormatting>
  <conditionalFormatting sqref="K8:K12">
    <cfRule type="cellIs" dxfId="1172" priority="9" operator="equal">
      <formula>0</formula>
    </cfRule>
  </conditionalFormatting>
  <conditionalFormatting sqref="I8:I12">
    <cfRule type="cellIs" dxfId="1171" priority="8" operator="equal">
      <formula>0</formula>
    </cfRule>
  </conditionalFormatting>
  <conditionalFormatting sqref="W8:W12">
    <cfRule type="cellIs" dxfId="1170" priority="7" operator="equal">
      <formula>0</formula>
    </cfRule>
  </conditionalFormatting>
  <conditionalFormatting sqref="A7">
    <cfRule type="expression" dxfId="1169" priority="4" stopIfTrue="1">
      <formula>IF( $AH7 = 1, TRUE, FALSE )</formula>
    </cfRule>
    <cfRule type="expression" dxfId="1168" priority="5" stopIfTrue="1">
      <formula>IF( $AG7 = 1, TRUE, FALSE )</formula>
    </cfRule>
    <cfRule type="expression" dxfId="1167" priority="6" stopIfTrue="1">
      <formula>IF( $AF7 = 1, TRUE, FALSE )</formula>
    </cfRule>
  </conditionalFormatting>
  <conditionalFormatting sqref="A34:D34">
    <cfRule type="expression" dxfId="1166" priority="1" stopIfTrue="1">
      <formula>IF( $AH34 = 1, TRUE, FALSE )</formula>
    </cfRule>
    <cfRule type="expression" dxfId="1165" priority="2" stopIfTrue="1">
      <formula>IF( $AG34 = 1, TRUE, FALSE )</formula>
    </cfRule>
    <cfRule type="expression" dxfId="116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'Credit_2019Q1'!d:d</v>
      </c>
      <c r="AK2" s="240" t="str">
        <f>AK4 &amp; AK3</f>
        <v>'Credit_2019Q1'!b1</v>
      </c>
      <c r="AL2" s="240" t="str">
        <f>AL4 &amp; AL3</f>
        <v>'Credit_2019Q1'!c1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'Credit_2019Q1'!</v>
      </c>
      <c r="AK4" s="236" t="str">
        <f t="shared" ref="AK4:AL4" si="0">$AQ$5</f>
        <v>'Credit_2019Q1'!</v>
      </c>
      <c r="AL4" s="236" t="str">
        <f t="shared" si="0"/>
        <v>'Credit_2019Q1'!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(45)</v>
      </c>
      <c r="M5" s="509"/>
      <c r="N5" s="314"/>
      <c r="O5" s="507" t="str">
        <f ca="1">"Regulated" &amp; CHAR( 10 ) &amp; "(" &amp; O14 &amp; ")"</f>
        <v>Regulated
(35)</v>
      </c>
      <c r="P5" s="511"/>
      <c r="Q5" s="314"/>
      <c r="R5" s="507" t="str">
        <f ca="1">"Mostly Regulated" &amp; CHAR( 10 ) &amp; "(" &amp; R14 &amp; ")"</f>
        <v>Mostly Regulated
(10)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583</v>
      </c>
    </row>
    <row r="6" spans="1:61" ht="28.5" customHeight="1" x14ac:dyDescent="0.25">
      <c r="A6" s="299" t="s">
        <v>0</v>
      </c>
      <c r="B6" s="300" t="s">
        <v>584</v>
      </c>
      <c r="C6" s="338" t="s">
        <v>470</v>
      </c>
      <c r="D6" s="301"/>
      <c r="E6" s="302">
        <f ca="1">INDIRECT( E3 &amp; G1 )</f>
        <v>43465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6.6666666666666666E-2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0.24444444444444444</v>
      </c>
      <c r="N9" s="318"/>
      <c r="O9" s="295">
        <f t="shared" ca="1" si="11"/>
        <v>10</v>
      </c>
      <c r="P9" s="296">
        <f t="shared" ca="1" si="12"/>
        <v>0.2857142857142857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565</v>
      </c>
      <c r="B13" s="304" t="s">
        <v>10</v>
      </c>
      <c r="C13" s="304">
        <v>20</v>
      </c>
      <c r="D13" s="304" t="s">
        <v>566</v>
      </c>
      <c r="E13" s="305" t="str">
        <f t="shared" ca="1" si="8"/>
        <v>R</v>
      </c>
      <c r="F13" s="306"/>
      <c r="G13" s="307">
        <f t="shared" ca="1" si="1"/>
        <v>23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20</v>
      </c>
      <c r="BF13" s="240" t="str">
        <f t="shared" ca="1" si="7"/>
        <v>Evergy,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EVRG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18.955555555555556</v>
      </c>
      <c r="Z14" s="261"/>
      <c r="AA14" s="484">
        <f ca="1">SUM(AA8:AA13)</f>
        <v>45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18.733333333333334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18.62857142857143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19.100000000000001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5</v>
      </c>
      <c r="AX26" s="287">
        <f t="shared" si="22"/>
        <v>3.5</v>
      </c>
      <c r="AY26" s="234">
        <f t="shared" si="23"/>
        <v>7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7</v>
      </c>
      <c r="AX40" s="287">
        <f t="shared" si="22"/>
        <v>3.7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8</v>
      </c>
      <c r="AX43" s="287">
        <f t="shared" si="22"/>
        <v>3.8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9" t="s">
        <v>327</v>
      </c>
      <c r="AV47" s="234">
        <f t="shared" si="21"/>
        <v>3</v>
      </c>
      <c r="AW47" s="234">
        <f>COUNTIF( AV$7:AV47, AV47 )</f>
        <v>9</v>
      </c>
      <c r="AX47" s="287">
        <f t="shared" si="22"/>
        <v>3.9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.8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.8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18.733333333333334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18.955555555555556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63" priority="31" stopIfTrue="1">
      <formula>IF( $AH7 = 1, TRUE, FALSE )</formula>
    </cfRule>
    <cfRule type="expression" dxfId="1162" priority="32" stopIfTrue="1">
      <formula>IF( $AG7 = 1, TRUE, FALSE )</formula>
    </cfRule>
    <cfRule type="expression" dxfId="1161" priority="33" stopIfTrue="1">
      <formula>IF( $AF7 = 1, TRUE, FALSE )</formula>
    </cfRule>
  </conditionalFormatting>
  <conditionalFormatting sqref="A67:E67">
    <cfRule type="expression" dxfId="1160" priority="34" stopIfTrue="1">
      <formula>IF( $AH67 = 1, TRUE, FALSE )</formula>
    </cfRule>
    <cfRule type="expression" dxfId="1159" priority="35" stopIfTrue="1">
      <formula>IF( $AG67 = 1, TRUE, FALSE )</formula>
    </cfRule>
    <cfRule type="expression" dxfId="1158" priority="36" stopIfTrue="1">
      <formula>IF( $AF67 = 1, TRUE, FALSE )</formula>
    </cfRule>
  </conditionalFormatting>
  <conditionalFormatting sqref="A66:E66">
    <cfRule type="expression" dxfId="1157" priority="28" stopIfTrue="1">
      <formula>IF( $AH66 = 1, TRUE, FALSE )</formula>
    </cfRule>
    <cfRule type="expression" dxfId="1156" priority="29" stopIfTrue="1">
      <formula>IF( $AG66 = 1, TRUE, FALSE )</formula>
    </cfRule>
    <cfRule type="expression" dxfId="1155" priority="30" stopIfTrue="1">
      <formula>IF( $AF66 = 1, TRUE, FALSE )</formula>
    </cfRule>
  </conditionalFormatting>
  <conditionalFormatting sqref="A8:D33 B7:D7 A35:D58">
    <cfRule type="expression" dxfId="1154" priority="25" stopIfTrue="1">
      <formula>IF( $AH7 = 1, TRUE, FALSE )</formula>
    </cfRule>
    <cfRule type="expression" dxfId="1153" priority="26" stopIfTrue="1">
      <formula>IF( $AG7 = 1, TRUE, FALSE )</formula>
    </cfRule>
    <cfRule type="expression" dxfId="1152" priority="27" stopIfTrue="1">
      <formula>IF( $AF7 = 1, TRUE, FALSE )</formula>
    </cfRule>
  </conditionalFormatting>
  <conditionalFormatting sqref="A59:D59">
    <cfRule type="expression" dxfId="1151" priority="22" stopIfTrue="1">
      <formula>IF( $AH59 = 1, TRUE, FALSE )</formula>
    </cfRule>
    <cfRule type="expression" dxfId="1150" priority="23" stopIfTrue="1">
      <formula>IF( $AG59 = 1, TRUE, FALSE )</formula>
    </cfRule>
    <cfRule type="expression" dxfId="1149" priority="24" stopIfTrue="1">
      <formula>IF( $AF59 = 1, TRUE, FALSE )</formula>
    </cfRule>
  </conditionalFormatting>
  <conditionalFormatting sqref="A61:D65">
    <cfRule type="expression" dxfId="1148" priority="19" stopIfTrue="1">
      <formula>IF( $AH61 = 1, TRUE, FALSE )</formula>
    </cfRule>
    <cfRule type="expression" dxfId="1147" priority="20" stopIfTrue="1">
      <formula>IF( $AG61 = 1, TRUE, FALSE )</formula>
    </cfRule>
    <cfRule type="expression" dxfId="1146" priority="21" stopIfTrue="1">
      <formula>IF( $AF61 = 1, TRUE, FALSE )</formula>
    </cfRule>
  </conditionalFormatting>
  <conditionalFormatting sqref="U8:U12">
    <cfRule type="cellIs" dxfId="1145" priority="18" operator="equal">
      <formula>0</formula>
    </cfRule>
  </conditionalFormatting>
  <conditionalFormatting sqref="O8:O12 Q8:Q12">
    <cfRule type="cellIs" dxfId="1144" priority="17" operator="equal">
      <formula>0</formula>
    </cfRule>
  </conditionalFormatting>
  <conditionalFormatting sqref="V8:V12">
    <cfRule type="cellIs" dxfId="1143" priority="16" operator="equal">
      <formula>0</formula>
    </cfRule>
  </conditionalFormatting>
  <conditionalFormatting sqref="S8:S12">
    <cfRule type="cellIs" dxfId="1142" priority="14" operator="equal">
      <formula>0</formula>
    </cfRule>
  </conditionalFormatting>
  <conditionalFormatting sqref="R8:R12">
    <cfRule type="cellIs" dxfId="1141" priority="15" operator="equal">
      <formula>0</formula>
    </cfRule>
  </conditionalFormatting>
  <conditionalFormatting sqref="P8:P12">
    <cfRule type="cellIs" dxfId="1140" priority="13" operator="equal">
      <formula>0</formula>
    </cfRule>
  </conditionalFormatting>
  <conditionalFormatting sqref="M8:M12">
    <cfRule type="cellIs" dxfId="1139" priority="12" operator="equal">
      <formula>0</formula>
    </cfRule>
  </conditionalFormatting>
  <conditionalFormatting sqref="T8:T12">
    <cfRule type="cellIs" dxfId="1138" priority="11" operator="equal">
      <formula>0</formula>
    </cfRule>
  </conditionalFormatting>
  <conditionalFormatting sqref="N8:N12">
    <cfRule type="cellIs" dxfId="1137" priority="10" operator="equal">
      <formula>0</formula>
    </cfRule>
  </conditionalFormatting>
  <conditionalFormatting sqref="K8:K12">
    <cfRule type="cellIs" dxfId="1136" priority="9" operator="equal">
      <formula>0</formula>
    </cfRule>
  </conditionalFormatting>
  <conditionalFormatting sqref="I8:I12">
    <cfRule type="cellIs" dxfId="1135" priority="8" operator="equal">
      <formula>0</formula>
    </cfRule>
  </conditionalFormatting>
  <conditionalFormatting sqref="W8:W12">
    <cfRule type="cellIs" dxfId="1134" priority="7" operator="equal">
      <formula>0</formula>
    </cfRule>
  </conditionalFormatting>
  <conditionalFormatting sqref="A7">
    <cfRule type="expression" dxfId="1133" priority="4" stopIfTrue="1">
      <formula>IF( $AH7 = 1, TRUE, FALSE )</formula>
    </cfRule>
    <cfRule type="expression" dxfId="1132" priority="5" stopIfTrue="1">
      <formula>IF( $AG7 = 1, TRUE, FALSE )</formula>
    </cfRule>
    <cfRule type="expression" dxfId="1131" priority="6" stopIfTrue="1">
      <formula>IF( $AF7 = 1, TRUE, FALSE )</formula>
    </cfRule>
  </conditionalFormatting>
  <conditionalFormatting sqref="A34:D34">
    <cfRule type="expression" dxfId="1130" priority="1" stopIfTrue="1">
      <formula>IF( $AH34 = 1, TRUE, FALSE )</formula>
    </cfRule>
    <cfRule type="expression" dxfId="1129" priority="2" stopIfTrue="1">
      <formula>IF( $AG34 = 1, TRUE, FALSE )</formula>
    </cfRule>
    <cfRule type="expression" dxfId="112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'Credit_2018Q4'!d:d</v>
      </c>
      <c r="AK2" s="240" t="str">
        <f>AK4 &amp; AK3</f>
        <v>'Credit_2018Q4'!b1</v>
      </c>
      <c r="AL2" s="240" t="str">
        <f>AL4 &amp; AL3</f>
        <v>'Credit_2018Q4'!c1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'Credit_2018Q4'!</v>
      </c>
      <c r="AK4" s="236" t="str">
        <f t="shared" ref="AK4:AL4" si="0">$AQ$5</f>
        <v>'Credit_2018Q4'!</v>
      </c>
      <c r="AL4" s="236" t="str">
        <f t="shared" si="0"/>
        <v>'Credit_2018Q4'!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(45)</v>
      </c>
      <c r="M5" s="509"/>
      <c r="N5" s="314"/>
      <c r="O5" s="507" t="str">
        <f ca="1">"Regulated" &amp; CHAR( 10 ) &amp; "(" &amp; O14 &amp; ")"</f>
        <v>Regulated
(35)</v>
      </c>
      <c r="P5" s="511"/>
      <c r="Q5" s="314"/>
      <c r="R5" s="507" t="str">
        <f ca="1">"Mostly Regulated" &amp; CHAR( 10 ) &amp; "(" &amp; R14 &amp; ")"</f>
        <v>Mostly Regulated
(10)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576</v>
      </c>
    </row>
    <row r="6" spans="1:61" ht="28.5" customHeight="1" x14ac:dyDescent="0.25">
      <c r="A6" s="299" t="s">
        <v>0</v>
      </c>
      <c r="B6" s="300" t="s">
        <v>578</v>
      </c>
      <c r="C6" s="338" t="s">
        <v>470</v>
      </c>
      <c r="D6" s="301"/>
      <c r="E6" s="302">
        <f ca="1">INDIRECT( E3 &amp; G1 )</f>
        <v>43465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6.6666666666666666E-2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0.24444444444444444</v>
      </c>
      <c r="N9" s="318"/>
      <c r="O9" s="295">
        <f t="shared" ca="1" si="11"/>
        <v>10</v>
      </c>
      <c r="P9" s="296">
        <f t="shared" ca="1" si="12"/>
        <v>0.2857142857142857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565</v>
      </c>
      <c r="B13" s="304" t="s">
        <v>10</v>
      </c>
      <c r="C13" s="304">
        <v>20</v>
      </c>
      <c r="D13" s="304" t="s">
        <v>566</v>
      </c>
      <c r="E13" s="305" t="str">
        <f t="shared" ca="1" si="8"/>
        <v>R</v>
      </c>
      <c r="F13" s="306"/>
      <c r="G13" s="307">
        <f t="shared" ca="1" si="1"/>
        <v>23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20</v>
      </c>
      <c r="BF13" s="240" t="str">
        <f t="shared" ca="1" si="7"/>
        <v>Evergy,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EVRG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18.955555555555556</v>
      </c>
      <c r="Z14" s="261"/>
      <c r="AA14" s="486">
        <f ca="1">SUM(AA8:AA13)</f>
        <v>45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18.733333333333334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18.62857142857143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19.100000000000001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18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20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21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22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23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24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25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>
        <f t="shared" ca="1" si="18"/>
        <v>1</v>
      </c>
      <c r="AJ24" s="236">
        <f t="shared" ca="1" si="19"/>
        <v>11</v>
      </c>
      <c r="AK24" s="236" t="str">
        <f t="shared" ca="1" si="20"/>
        <v>A-</v>
      </c>
      <c r="AL24" s="236">
        <f t="shared" ca="1" si="20"/>
        <v>20</v>
      </c>
      <c r="AM24" s="236" t="str">
        <f t="shared" ca="1" si="4"/>
        <v>Change</v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5</v>
      </c>
      <c r="AX26" s="287">
        <f t="shared" si="22"/>
        <v>3.5</v>
      </c>
      <c r="AY26" s="234">
        <f t="shared" si="23"/>
        <v>7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30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>
        <f t="shared" ca="1" si="3"/>
        <v>1</v>
      </c>
      <c r="AH29" s="236" t="str">
        <f t="shared" ca="1" si="18"/>
        <v/>
      </c>
      <c r="AJ29" s="236">
        <f t="shared" ca="1" si="19"/>
        <v>42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4"/>
        <v>Change</v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9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38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39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40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>
        <f t="shared" ca="1" si="18"/>
        <v>1</v>
      </c>
      <c r="AJ39" s="236">
        <f t="shared" ca="1" si="19"/>
        <v>29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>Change</v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7</v>
      </c>
      <c r="AX40" s="287">
        <f t="shared" si="22"/>
        <v>3.7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43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44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45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9" t="s">
        <v>324</v>
      </c>
      <c r="AV43" s="234">
        <f t="shared" si="21"/>
        <v>3</v>
      </c>
      <c r="AW43" s="234">
        <f>COUNTIF( AV$7:AV43, AV43 )</f>
        <v>8</v>
      </c>
      <c r="AX43" s="287">
        <f t="shared" si="22"/>
        <v>3.8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46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47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48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49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3</v>
      </c>
      <c r="AW47" s="234">
        <f>COUNTIF( AV$7:AV47, AV47 )</f>
        <v>9</v>
      </c>
      <c r="AX47" s="287">
        <f t="shared" si="22"/>
        <v>3.9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.8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50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.8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52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8"/>
        <v>1</v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18.733333333333334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18.955555555555556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27" priority="31" stopIfTrue="1">
      <formula>IF( $AH7 = 1, TRUE, FALSE )</formula>
    </cfRule>
    <cfRule type="expression" dxfId="1126" priority="32" stopIfTrue="1">
      <formula>IF( $AG7 = 1, TRUE, FALSE )</formula>
    </cfRule>
    <cfRule type="expression" dxfId="1125" priority="33" stopIfTrue="1">
      <formula>IF( $AF7 = 1, TRUE, FALSE )</formula>
    </cfRule>
  </conditionalFormatting>
  <conditionalFormatting sqref="A67:E67">
    <cfRule type="expression" dxfId="1124" priority="34" stopIfTrue="1">
      <formula>IF( $AH67 = 1, TRUE, FALSE )</formula>
    </cfRule>
    <cfRule type="expression" dxfId="1123" priority="35" stopIfTrue="1">
      <formula>IF( $AG67 = 1, TRUE, FALSE )</formula>
    </cfRule>
    <cfRule type="expression" dxfId="1122" priority="36" stopIfTrue="1">
      <formula>IF( $AF67 = 1, TRUE, FALSE )</formula>
    </cfRule>
  </conditionalFormatting>
  <conditionalFormatting sqref="A66:E66">
    <cfRule type="expression" dxfId="1121" priority="28" stopIfTrue="1">
      <formula>IF( $AH66 = 1, TRUE, FALSE )</formula>
    </cfRule>
    <cfRule type="expression" dxfId="1120" priority="29" stopIfTrue="1">
      <formula>IF( $AG66 = 1, TRUE, FALSE )</formula>
    </cfRule>
    <cfRule type="expression" dxfId="1119" priority="30" stopIfTrue="1">
      <formula>IF( $AF66 = 1, TRUE, FALSE )</formula>
    </cfRule>
  </conditionalFormatting>
  <conditionalFormatting sqref="A8:D33 B7:D7 A35:D58">
    <cfRule type="expression" dxfId="1118" priority="25" stopIfTrue="1">
      <formula>IF( $AH7 = 1, TRUE, FALSE )</formula>
    </cfRule>
    <cfRule type="expression" dxfId="1117" priority="26" stopIfTrue="1">
      <formula>IF( $AG7 = 1, TRUE, FALSE )</formula>
    </cfRule>
    <cfRule type="expression" dxfId="1116" priority="27" stopIfTrue="1">
      <formula>IF( $AF7 = 1, TRUE, FALSE )</formula>
    </cfRule>
  </conditionalFormatting>
  <conditionalFormatting sqref="A59:D59">
    <cfRule type="expression" dxfId="1115" priority="22" stopIfTrue="1">
      <formula>IF( $AH59 = 1, TRUE, FALSE )</formula>
    </cfRule>
    <cfRule type="expression" dxfId="1114" priority="23" stopIfTrue="1">
      <formula>IF( $AG59 = 1, TRUE, FALSE )</formula>
    </cfRule>
    <cfRule type="expression" dxfId="1113" priority="24" stopIfTrue="1">
      <formula>IF( $AF59 = 1, TRUE, FALSE )</formula>
    </cfRule>
  </conditionalFormatting>
  <conditionalFormatting sqref="A61:D65">
    <cfRule type="expression" dxfId="1112" priority="19" stopIfTrue="1">
      <formula>IF( $AH61 = 1, TRUE, FALSE )</formula>
    </cfRule>
    <cfRule type="expression" dxfId="1111" priority="20" stopIfTrue="1">
      <formula>IF( $AG61 = 1, TRUE, FALSE )</formula>
    </cfRule>
    <cfRule type="expression" dxfId="1110" priority="21" stopIfTrue="1">
      <formula>IF( $AF61 = 1, TRUE, FALSE )</formula>
    </cfRule>
  </conditionalFormatting>
  <conditionalFormatting sqref="U8:U12">
    <cfRule type="cellIs" dxfId="1109" priority="18" operator="equal">
      <formula>0</formula>
    </cfRule>
  </conditionalFormatting>
  <conditionalFormatting sqref="O8:O12 Q8:Q12">
    <cfRule type="cellIs" dxfId="1108" priority="17" operator="equal">
      <formula>0</formula>
    </cfRule>
  </conditionalFormatting>
  <conditionalFormatting sqref="V8:V12">
    <cfRule type="cellIs" dxfId="1107" priority="16" operator="equal">
      <formula>0</formula>
    </cfRule>
  </conditionalFormatting>
  <conditionalFormatting sqref="S8:S12">
    <cfRule type="cellIs" dxfId="1106" priority="14" operator="equal">
      <formula>0</formula>
    </cfRule>
  </conditionalFormatting>
  <conditionalFormatting sqref="R8:R12">
    <cfRule type="cellIs" dxfId="1105" priority="15" operator="equal">
      <formula>0</formula>
    </cfRule>
  </conditionalFormatting>
  <conditionalFormatting sqref="P8:P12">
    <cfRule type="cellIs" dxfId="1104" priority="13" operator="equal">
      <formula>0</formula>
    </cfRule>
  </conditionalFormatting>
  <conditionalFormatting sqref="M8:M12">
    <cfRule type="cellIs" dxfId="1103" priority="12" operator="equal">
      <formula>0</formula>
    </cfRule>
  </conditionalFormatting>
  <conditionalFormatting sqref="T8:T12">
    <cfRule type="cellIs" dxfId="1102" priority="11" operator="equal">
      <formula>0</formula>
    </cfRule>
  </conditionalFormatting>
  <conditionalFormatting sqref="N8:N12">
    <cfRule type="cellIs" dxfId="1101" priority="10" operator="equal">
      <formula>0</formula>
    </cfRule>
  </conditionalFormatting>
  <conditionalFormatting sqref="K8:K12">
    <cfRule type="cellIs" dxfId="1100" priority="9" operator="equal">
      <formula>0</formula>
    </cfRule>
  </conditionalFormatting>
  <conditionalFormatting sqref="I8:I12">
    <cfRule type="cellIs" dxfId="1099" priority="8" operator="equal">
      <formula>0</formula>
    </cfRule>
  </conditionalFormatting>
  <conditionalFormatting sqref="W8:W12">
    <cfRule type="cellIs" dxfId="1098" priority="7" operator="equal">
      <formula>0</formula>
    </cfRule>
  </conditionalFormatting>
  <conditionalFormatting sqref="A7">
    <cfRule type="expression" dxfId="1097" priority="4" stopIfTrue="1">
      <formula>IF( $AH7 = 1, TRUE, FALSE )</formula>
    </cfRule>
    <cfRule type="expression" dxfId="1096" priority="5" stopIfTrue="1">
      <formula>IF( $AG7 = 1, TRUE, FALSE )</formula>
    </cfRule>
    <cfRule type="expression" dxfId="1095" priority="6" stopIfTrue="1">
      <formula>IF( $AF7 = 1, TRUE, FALSE )</formula>
    </cfRule>
  </conditionalFormatting>
  <conditionalFormatting sqref="A34:D34">
    <cfRule type="expression" dxfId="1094" priority="1" stopIfTrue="1">
      <formula>IF( $AH34 = 1, TRUE, FALSE )</formula>
    </cfRule>
    <cfRule type="expression" dxfId="1093" priority="2" stopIfTrue="1">
      <formula>IF( $AG34 = 1, TRUE, FALSE )</formula>
    </cfRule>
    <cfRule type="expression" dxfId="109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'Credit_2018Q3'!d:d</v>
      </c>
      <c r="AK2" s="240" t="str">
        <f>AK4 &amp; AK3</f>
        <v>'Credit_2018Q3'!b1</v>
      </c>
      <c r="AL2" s="240" t="str">
        <f>AL4 &amp; AL3</f>
        <v>'Credit_2018Q3'!c1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'Credit_2018Q3'!</v>
      </c>
      <c r="AK4" s="236" t="str">
        <f t="shared" ref="AK4:AL4" si="0">$AQ$5</f>
        <v>'Credit_2018Q3'!</v>
      </c>
      <c r="AL4" s="236" t="str">
        <f t="shared" si="0"/>
        <v>'Credit_2018Q3'!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(47)</v>
      </c>
      <c r="M5" s="509"/>
      <c r="N5" s="314"/>
      <c r="O5" s="507" t="str">
        <f ca="1">"Regulated" &amp; CHAR( 10 ) &amp; "(" &amp; O14 &amp; ")"</f>
        <v>Regulated
(34)</v>
      </c>
      <c r="P5" s="511"/>
      <c r="Q5" s="314"/>
      <c r="R5" s="507" t="str">
        <f ca="1">"Mostly Regulated" &amp; CHAR( 10 ) &amp; "(" &amp; R14 &amp; ")"</f>
        <v>Mostly Regulated
(13)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574</v>
      </c>
    </row>
    <row r="6" spans="1:61" ht="28.5" customHeight="1" x14ac:dyDescent="0.25">
      <c r="A6" s="299" t="s">
        <v>0</v>
      </c>
      <c r="B6" s="300" t="s">
        <v>572</v>
      </c>
      <c r="C6" s="338" t="s">
        <v>470</v>
      </c>
      <c r="D6" s="301"/>
      <c r="E6" s="302">
        <f ca="1">INDIRECT( E3 &amp; G1 )</f>
        <v>43100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0.38297872340425532</v>
      </c>
      <c r="N10" s="318"/>
      <c r="O10" s="295">
        <f t="shared" ca="1" si="11"/>
        <v>11</v>
      </c>
      <c r="P10" s="296">
        <f t="shared" ca="1" si="12"/>
        <v>0.3235294117647059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0.1702127659574468</v>
      </c>
      <c r="N11" s="318"/>
      <c r="O11" s="295">
        <f t="shared" ca="1" si="11"/>
        <v>7</v>
      </c>
      <c r="P11" s="296">
        <f t="shared" ca="1" si="12"/>
        <v>0.20588235294117646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34</v>
      </c>
      <c r="AW12" s="234">
        <f>COUNTIF( AV$7:AV12, AV12 )</f>
        <v>1</v>
      </c>
      <c r="AX12" s="287">
        <f t="shared" si="22"/>
        <v>34.1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19.021276595744681</v>
      </c>
      <c r="Z14" s="261"/>
      <c r="AA14" s="483">
        <f ca="1">SUM(AA8:AA13)</f>
        <v>47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16</v>
      </c>
      <c r="AW14" s="234">
        <f>COUNTIF( AV$7:AV14, AV14 )</f>
        <v>4</v>
      </c>
      <c r="AX14" s="287">
        <f t="shared" si="22"/>
        <v>16.399999999999999</v>
      </c>
      <c r="AY14" s="234">
        <f t="shared" si="23"/>
        <v>19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.8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19.085106382978722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18.970588235294116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19.384615384615383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5</v>
      </c>
      <c r="AX17" s="287">
        <f t="shared" si="22"/>
        <v>16.5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6</v>
      </c>
      <c r="AX19" s="287">
        <f t="shared" si="22"/>
        <v>16.600000000000001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7</v>
      </c>
      <c r="AX21" s="287">
        <f t="shared" si="22"/>
        <v>16.7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8</v>
      </c>
      <c r="AX23" s="287">
        <f t="shared" si="22"/>
        <v>16.8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34</v>
      </c>
      <c r="AW24" s="234">
        <f>COUNTIF( AV$7:AV24, AV24 )</f>
        <v>2</v>
      </c>
      <c r="AX24" s="287">
        <f t="shared" si="22"/>
        <v>34.200000000000003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48</v>
      </c>
      <c r="B25" s="304" t="s">
        <v>16</v>
      </c>
      <c r="C25" s="304">
        <v>19</v>
      </c>
      <c r="D25" s="304" t="s">
        <v>279</v>
      </c>
      <c r="E25" s="305" t="str">
        <f t="shared" ca="1" si="8"/>
        <v>R</v>
      </c>
      <c r="F25" s="306"/>
      <c r="G25" s="307">
        <f t="shared" ca="1" si="1"/>
        <v>13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9</v>
      </c>
      <c r="AX25" s="287">
        <f t="shared" si="22"/>
        <v>16.899999999999999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8</v>
      </c>
      <c r="BF25" s="240" t="str">
        <f t="shared" ca="1" si="7"/>
        <v>Black Hills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BKH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34</v>
      </c>
      <c r="AW28" s="234">
        <f>COUNTIF( AV$7:AV28, AV28 )</f>
        <v>3</v>
      </c>
      <c r="AX28" s="287">
        <f t="shared" si="22"/>
        <v>34.299999999999997</v>
      </c>
      <c r="AY28" s="234">
        <f t="shared" si="23"/>
        <v>36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9" t="s">
        <v>298</v>
      </c>
      <c r="AV29" s="234">
        <f t="shared" si="21"/>
        <v>34</v>
      </c>
      <c r="AW29" s="234">
        <f>COUNTIF( AV$7:AV29, AV29 )</f>
        <v>4</v>
      </c>
      <c r="AX29" s="287">
        <f t="shared" si="22"/>
        <v>34.4</v>
      </c>
      <c r="AY29" s="234">
        <f t="shared" si="23"/>
        <v>37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3</v>
      </c>
      <c r="AX30" s="287">
        <f t="shared" si="22"/>
        <v>42.3</v>
      </c>
      <c r="AY30" s="234">
        <f t="shared" si="23"/>
        <v>44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34</v>
      </c>
      <c r="AW31" s="234">
        <f>COUNTIF( AV$7:AV31, AV31 )</f>
        <v>5</v>
      </c>
      <c r="AX31" s="287">
        <f t="shared" si="22"/>
        <v>34.5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34</v>
      </c>
      <c r="AW32" s="234">
        <f>COUNTIF( AV$7:AV32, AV32 )</f>
        <v>6</v>
      </c>
      <c r="AX32" s="287">
        <f t="shared" si="22"/>
        <v>34.6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21</v>
      </c>
      <c r="B33" s="304" t="s">
        <v>16</v>
      </c>
      <c r="C33" s="304">
        <v>19</v>
      </c>
      <c r="D33" s="304" t="s">
        <v>315</v>
      </c>
      <c r="E33" s="305" t="str">
        <f t="shared" ca="1" si="8"/>
        <v>R</v>
      </c>
      <c r="F33" s="306"/>
      <c r="G33" s="307">
        <f t="shared" ca="1" si="1"/>
        <v>34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31</v>
      </c>
      <c r="BF33" s="240" t="str">
        <f t="shared" ca="1" si="7"/>
        <v>OGE Energy Corp.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OGE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.8" x14ac:dyDescent="0.25">
      <c r="A35" s="303" t="s">
        <v>24</v>
      </c>
      <c r="B35" s="304" t="s">
        <v>16</v>
      </c>
      <c r="C35" s="304">
        <v>19</v>
      </c>
      <c r="D35" s="304" t="s">
        <v>323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Portland General Electric Company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POR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34</v>
      </c>
      <c r="AW36" s="234">
        <f>COUNTIF( AV$7:AV36, AV36 )</f>
        <v>7</v>
      </c>
      <c r="AX36" s="287">
        <f t="shared" si="22"/>
        <v>34.700000000000003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38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R</v>
      </c>
      <c r="F37" s="306"/>
      <c r="G37" s="307">
        <f t="shared" ca="1" si="1"/>
        <v>42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>
        <f t="shared" ca="1" si="3"/>
        <v>1</v>
      </c>
      <c r="AH37" s="236" t="str">
        <f t="shared" ca="1" si="18"/>
        <v/>
      </c>
      <c r="AJ37" s="236">
        <f t="shared" ca="1" si="19"/>
        <v>52</v>
      </c>
      <c r="AK37" s="236" t="str">
        <f t="shared" ca="1" si="20"/>
        <v>BBB-</v>
      </c>
      <c r="AL37" s="236">
        <f t="shared" ca="1" si="20"/>
        <v>17</v>
      </c>
      <c r="AM37" s="236" t="str">
        <f t="shared" ca="1" si="4"/>
        <v>Change</v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12</v>
      </c>
      <c r="AX37" s="287">
        <f t="shared" si="22"/>
        <v>17.2</v>
      </c>
      <c r="AY37" s="234">
        <f t="shared" si="23"/>
        <v>27</v>
      </c>
      <c r="AZ37" s="236"/>
      <c r="BA37" s="236"/>
      <c r="BC37" s="234">
        <f t="shared" ca="1" si="24"/>
        <v>31</v>
      </c>
      <c r="BD37" s="288">
        <f t="shared" ca="1" si="6"/>
        <v>40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34</v>
      </c>
      <c r="AW38" s="234">
        <f>COUNTIF( AV$7:AV38, AV38 )</f>
        <v>8</v>
      </c>
      <c r="AX38" s="287">
        <f t="shared" si="22"/>
        <v>34.799999999999997</v>
      </c>
      <c r="AY38" s="234">
        <f t="shared" si="23"/>
        <v>41</v>
      </c>
      <c r="AZ38" s="236"/>
      <c r="BA38" s="236"/>
      <c r="BC38" s="234">
        <f t="shared" ca="1" si="24"/>
        <v>32</v>
      </c>
      <c r="BD38" s="288">
        <f t="shared" ca="1" si="6"/>
        <v>41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45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53</v>
      </c>
      <c r="AR39" s="286" t="s">
        <v>49</v>
      </c>
      <c r="AS39" s="286">
        <v>17</v>
      </c>
      <c r="AT39" s="289" t="s">
        <v>317</v>
      </c>
      <c r="AV39" s="234">
        <f t="shared" si="21"/>
        <v>42</v>
      </c>
      <c r="AW39" s="234">
        <f>COUNTIF( AV$7:AV39, AV39 )</f>
        <v>4</v>
      </c>
      <c r="AX39" s="287">
        <f t="shared" si="22"/>
        <v>42.4</v>
      </c>
      <c r="AY39" s="234">
        <f t="shared" si="23"/>
        <v>45</v>
      </c>
      <c r="AZ39" s="236"/>
      <c r="BA39" s="236"/>
      <c r="BC39" s="234">
        <f t="shared" ca="1" si="24"/>
        <v>33</v>
      </c>
      <c r="BD39" s="288">
        <f t="shared" ca="1" si="6"/>
        <v>43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22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51</v>
      </c>
      <c r="B43" s="304" t="s">
        <v>28</v>
      </c>
      <c r="C43" s="304">
        <v>18</v>
      </c>
      <c r="D43" s="304" t="s">
        <v>298</v>
      </c>
      <c r="E43" s="305" t="str">
        <f t="shared" ca="1" si="8"/>
        <v>R</v>
      </c>
      <c r="F43" s="306"/>
      <c r="G43" s="307">
        <f t="shared" ca="1" si="1"/>
        <v>26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23</v>
      </c>
      <c r="BF43" s="240" t="str">
        <f t="shared" ca="1" si="25"/>
        <v>FirstEnergy Corp.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FE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15</v>
      </c>
      <c r="AX44" s="287">
        <f t="shared" si="22"/>
        <v>17.5</v>
      </c>
      <c r="AY44" s="234">
        <f t="shared" si="23"/>
        <v>30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58</v>
      </c>
      <c r="B45" s="304" t="s">
        <v>28</v>
      </c>
      <c r="C45" s="304">
        <v>18</v>
      </c>
      <c r="D45" s="304" t="s">
        <v>445</v>
      </c>
      <c r="E45" s="305" t="str">
        <f t="shared" ca="1" si="8"/>
        <v>R</v>
      </c>
      <c r="F45" s="306"/>
      <c r="G45" s="307">
        <f t="shared" ca="1" si="1"/>
        <v>55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5</v>
      </c>
      <c r="AX45" s="287">
        <f t="shared" si="22"/>
        <v>42.5</v>
      </c>
      <c r="AY45" s="234">
        <f t="shared" si="23"/>
        <v>46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IPALCO Enterprises,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**IPALCO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16</v>
      </c>
      <c r="AS46" s="286">
        <v>19</v>
      </c>
      <c r="AT46" s="286" t="s">
        <v>326</v>
      </c>
      <c r="AV46" s="234">
        <f t="shared" si="21"/>
        <v>16</v>
      </c>
      <c r="AW46" s="234">
        <f>COUNTIF( AV$7:AV46, AV46 )</f>
        <v>16</v>
      </c>
      <c r="AX46" s="287">
        <f t="shared" si="22"/>
        <v>17.600000000000001</v>
      </c>
      <c r="AY46" s="234">
        <f t="shared" si="23"/>
        <v>31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17</v>
      </c>
      <c r="AX47" s="287">
        <f t="shared" si="22"/>
        <v>17.7</v>
      </c>
      <c r="AY47" s="234">
        <f t="shared" si="23"/>
        <v>32</v>
      </c>
      <c r="AZ47" s="236"/>
      <c r="BA47" s="236"/>
      <c r="BC47" s="234">
        <f t="shared" ca="1" si="24"/>
        <v>41</v>
      </c>
      <c r="BD47" s="288">
        <f t="shared" ca="1" si="6"/>
        <v>32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18</v>
      </c>
      <c r="AX49" s="287">
        <f t="shared" si="22"/>
        <v>17.8</v>
      </c>
      <c r="AY49" s="234">
        <f t="shared" si="23"/>
        <v>33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.8" x14ac:dyDescent="0.25">
      <c r="A50" s="303" t="s">
        <v>39</v>
      </c>
      <c r="B50" s="304" t="s">
        <v>49</v>
      </c>
      <c r="C50" s="304">
        <v>17</v>
      </c>
      <c r="D50" s="304" t="s">
        <v>301</v>
      </c>
      <c r="E50" s="305" t="str">
        <f t="shared" ca="1" si="8"/>
        <v>MR</v>
      </c>
      <c r="F50" s="306"/>
      <c r="G50" s="307">
        <f t="shared" ca="1" si="1"/>
        <v>27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24</v>
      </c>
      <c r="BF50" s="240" t="str">
        <f t="shared" ca="1" si="25"/>
        <v>Hawaiian Electric Industries,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HE</v>
      </c>
    </row>
    <row r="51" spans="1:61" ht="13.8" x14ac:dyDescent="0.25">
      <c r="A51" s="303" t="s">
        <v>53</v>
      </c>
      <c r="B51" s="304" t="s">
        <v>49</v>
      </c>
      <c r="C51" s="304">
        <v>17</v>
      </c>
      <c r="D51" s="304" t="s">
        <v>317</v>
      </c>
      <c r="E51" s="305" t="str">
        <f t="shared" ca="1" si="8"/>
        <v>R</v>
      </c>
      <c r="F51" s="306"/>
      <c r="G51" s="307">
        <f t="shared" ca="1" si="1"/>
        <v>36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>
        <f t="shared" ca="1" si="18"/>
        <v>1</v>
      </c>
      <c r="AJ51" s="236">
        <f t="shared" ca="1" si="19"/>
        <v>47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>Change</v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33</v>
      </c>
      <c r="BF51" s="240" t="str">
        <f t="shared" ca="1" si="25"/>
        <v>PG&amp;E Corporation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PCG</v>
      </c>
    </row>
    <row r="52" spans="1:61" ht="13.8" x14ac:dyDescent="0.25">
      <c r="A52" s="303" t="s">
        <v>54</v>
      </c>
      <c r="B52" s="304" t="s">
        <v>49</v>
      </c>
      <c r="C52" s="304">
        <v>17</v>
      </c>
      <c r="D52" s="304" t="s">
        <v>448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39</v>
      </c>
      <c r="BF52" s="240" t="str">
        <f t="shared" ca="1" si="25"/>
        <v>Puget Energy,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**PSD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19.085106382978722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19.021276595744681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91" priority="31" stopIfTrue="1">
      <formula>IF( $AH7 = 1, TRUE, FALSE )</formula>
    </cfRule>
    <cfRule type="expression" dxfId="1090" priority="32" stopIfTrue="1">
      <formula>IF( $AG7 = 1, TRUE, FALSE )</formula>
    </cfRule>
    <cfRule type="expression" dxfId="1089" priority="33" stopIfTrue="1">
      <formula>IF( $AF7 = 1, TRUE, FALSE )</formula>
    </cfRule>
  </conditionalFormatting>
  <conditionalFormatting sqref="A67:E67">
    <cfRule type="expression" dxfId="1088" priority="34" stopIfTrue="1">
      <formula>IF( $AH67 = 1, TRUE, FALSE )</formula>
    </cfRule>
    <cfRule type="expression" dxfId="1087" priority="35" stopIfTrue="1">
      <formula>IF( $AG67 = 1, TRUE, FALSE )</formula>
    </cfRule>
    <cfRule type="expression" dxfId="1086" priority="36" stopIfTrue="1">
      <formula>IF( $AF67 = 1, TRUE, FALSE )</formula>
    </cfRule>
  </conditionalFormatting>
  <conditionalFormatting sqref="A66:E66">
    <cfRule type="expression" dxfId="1085" priority="28" stopIfTrue="1">
      <formula>IF( $AH66 = 1, TRUE, FALSE )</formula>
    </cfRule>
    <cfRule type="expression" dxfId="1084" priority="29" stopIfTrue="1">
      <formula>IF( $AG66 = 1, TRUE, FALSE )</formula>
    </cfRule>
    <cfRule type="expression" dxfId="1083" priority="30" stopIfTrue="1">
      <formula>IF( $AF66 = 1, TRUE, FALSE )</formula>
    </cfRule>
  </conditionalFormatting>
  <conditionalFormatting sqref="A8:D33 B7:D7 A35:D58">
    <cfRule type="expression" dxfId="1082" priority="25" stopIfTrue="1">
      <formula>IF( $AH7 = 1, TRUE, FALSE )</formula>
    </cfRule>
    <cfRule type="expression" dxfId="1081" priority="26" stopIfTrue="1">
      <formula>IF( $AG7 = 1, TRUE, FALSE )</formula>
    </cfRule>
    <cfRule type="expression" dxfId="1080" priority="27" stopIfTrue="1">
      <formula>IF( $AF7 = 1, TRUE, FALSE )</formula>
    </cfRule>
  </conditionalFormatting>
  <conditionalFormatting sqref="A59:D59">
    <cfRule type="expression" dxfId="1079" priority="22" stopIfTrue="1">
      <formula>IF( $AH59 = 1, TRUE, FALSE )</formula>
    </cfRule>
    <cfRule type="expression" dxfId="1078" priority="23" stopIfTrue="1">
      <formula>IF( $AG59 = 1, TRUE, FALSE )</formula>
    </cfRule>
    <cfRule type="expression" dxfId="1077" priority="24" stopIfTrue="1">
      <formula>IF( $AF59 = 1, TRUE, FALSE )</formula>
    </cfRule>
  </conditionalFormatting>
  <conditionalFormatting sqref="A61:D65">
    <cfRule type="expression" dxfId="1076" priority="19" stopIfTrue="1">
      <formula>IF( $AH61 = 1, TRUE, FALSE )</formula>
    </cfRule>
    <cfRule type="expression" dxfId="1075" priority="20" stopIfTrue="1">
      <formula>IF( $AG61 = 1, TRUE, FALSE )</formula>
    </cfRule>
    <cfRule type="expression" dxfId="1074" priority="21" stopIfTrue="1">
      <formula>IF( $AF61 = 1, TRUE, FALSE )</formula>
    </cfRule>
  </conditionalFormatting>
  <conditionalFormatting sqref="U8:U12">
    <cfRule type="cellIs" dxfId="1073" priority="18" operator="equal">
      <formula>0</formula>
    </cfRule>
  </conditionalFormatting>
  <conditionalFormatting sqref="O8:O12 Q8:Q12">
    <cfRule type="cellIs" dxfId="1072" priority="17" operator="equal">
      <formula>0</formula>
    </cfRule>
  </conditionalFormatting>
  <conditionalFormatting sqref="V8:V12">
    <cfRule type="cellIs" dxfId="1071" priority="16" operator="equal">
      <formula>0</formula>
    </cfRule>
  </conditionalFormatting>
  <conditionalFormatting sqref="S8:S12">
    <cfRule type="cellIs" dxfId="1070" priority="14" operator="equal">
      <formula>0</formula>
    </cfRule>
  </conditionalFormatting>
  <conditionalFormatting sqref="R8:R12">
    <cfRule type="cellIs" dxfId="1069" priority="15" operator="equal">
      <formula>0</formula>
    </cfRule>
  </conditionalFormatting>
  <conditionalFormatting sqref="P8:P12">
    <cfRule type="cellIs" dxfId="1068" priority="13" operator="equal">
      <formula>0</formula>
    </cfRule>
  </conditionalFormatting>
  <conditionalFormatting sqref="M8:M12">
    <cfRule type="cellIs" dxfId="1067" priority="12" operator="equal">
      <formula>0</formula>
    </cfRule>
  </conditionalFormatting>
  <conditionalFormatting sqref="T8:T12">
    <cfRule type="cellIs" dxfId="1066" priority="11" operator="equal">
      <formula>0</formula>
    </cfRule>
  </conditionalFormatting>
  <conditionalFormatting sqref="N8:N12">
    <cfRule type="cellIs" dxfId="1065" priority="10" operator="equal">
      <formula>0</formula>
    </cfRule>
  </conditionalFormatting>
  <conditionalFormatting sqref="K8:K12">
    <cfRule type="cellIs" dxfId="1064" priority="9" operator="equal">
      <formula>0</formula>
    </cfRule>
  </conditionalFormatting>
  <conditionalFormatting sqref="I8:I12">
    <cfRule type="cellIs" dxfId="1063" priority="8" operator="equal">
      <formula>0</formula>
    </cfRule>
  </conditionalFormatting>
  <conditionalFormatting sqref="W8:W12">
    <cfRule type="cellIs" dxfId="1062" priority="7" operator="equal">
      <formula>0</formula>
    </cfRule>
  </conditionalFormatting>
  <conditionalFormatting sqref="A7">
    <cfRule type="expression" dxfId="1061" priority="4" stopIfTrue="1">
      <formula>IF( $AH7 = 1, TRUE, FALSE )</formula>
    </cfRule>
    <cfRule type="expression" dxfId="1060" priority="5" stopIfTrue="1">
      <formula>IF( $AG7 = 1, TRUE, FALSE )</formula>
    </cfRule>
    <cfRule type="expression" dxfId="1059" priority="6" stopIfTrue="1">
      <formula>IF( $AF7 = 1, TRUE, FALSE )</formula>
    </cfRule>
  </conditionalFormatting>
  <conditionalFormatting sqref="A34:D34">
    <cfRule type="expression" dxfId="1058" priority="1" stopIfTrue="1">
      <formula>IF( $AH34 = 1, TRUE, FALSE )</formula>
    </cfRule>
    <cfRule type="expression" dxfId="1057" priority="2" stopIfTrue="1">
      <formula>IF( $AG34 = 1, TRUE, FALSE )</formula>
    </cfRule>
    <cfRule type="expression" dxfId="105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'Credit_2018Q2'!d:d</v>
      </c>
      <c r="AK2" s="240" t="str">
        <f>AK4 &amp; AK3</f>
        <v>'Credit_2018Q2'!b1</v>
      </c>
      <c r="AL2" s="240" t="str">
        <f>AL4 &amp; AL3</f>
        <v>'Credit_2018Q2'!c1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'Credit_2018Q2'!</v>
      </c>
      <c r="AK4" s="236" t="str">
        <f t="shared" ref="AK4:AL4" si="0">$AQ$5</f>
        <v>'Credit_2018Q2'!</v>
      </c>
      <c r="AL4" s="236" t="str">
        <f t="shared" si="0"/>
        <v>'Credit_2018Q2'!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(47)</v>
      </c>
      <c r="M5" s="509"/>
      <c r="N5" s="314"/>
      <c r="O5" s="507" t="str">
        <f ca="1">"Regulated" &amp; CHAR( 10 ) &amp; "(" &amp; O14 &amp; ")"</f>
        <v>Regulated
(34)</v>
      </c>
      <c r="P5" s="511"/>
      <c r="Q5" s="314"/>
      <c r="R5" s="507" t="str">
        <f ca="1">"Mostly Regulated" &amp; CHAR( 10 ) &amp; "(" &amp; R14 &amp; ")"</f>
        <v>Mostly Regulated
(13)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573</v>
      </c>
    </row>
    <row r="6" spans="1:61" ht="28.5" customHeight="1" x14ac:dyDescent="0.25">
      <c r="A6" s="299" t="s">
        <v>0</v>
      </c>
      <c r="B6" s="300" t="s">
        <v>571</v>
      </c>
      <c r="C6" s="338" t="s">
        <v>470</v>
      </c>
      <c r="D6" s="301"/>
      <c r="E6" s="302">
        <f ca="1">INDIRECT( E3 &amp; G1 )</f>
        <v>43100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0.36170212765957449</v>
      </c>
      <c r="N10" s="318"/>
      <c r="O10" s="295">
        <f t="shared" ca="1" si="11"/>
        <v>10</v>
      </c>
      <c r="P10" s="296">
        <f t="shared" ca="1" si="12"/>
        <v>0.29411764705882354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0.19148936170212766</v>
      </c>
      <c r="N11" s="318"/>
      <c r="O11" s="295">
        <f t="shared" ca="1" si="11"/>
        <v>8</v>
      </c>
      <c r="P11" s="296">
        <f t="shared" ca="1" si="12"/>
        <v>0.23529411764705882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1</v>
      </c>
      <c r="AX12" s="287">
        <f t="shared" si="22"/>
        <v>33.1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19</v>
      </c>
      <c r="Z14" s="261"/>
      <c r="AA14" s="482">
        <f ca="1">SUM(AA8:AA13)</f>
        <v>47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16</v>
      </c>
      <c r="AW14" s="234">
        <f>COUNTIF( AV$7:AV14, AV14 )</f>
        <v>4</v>
      </c>
      <c r="AX14" s="287">
        <f t="shared" si="22"/>
        <v>16.399999999999999</v>
      </c>
      <c r="AY14" s="234">
        <f t="shared" si="23"/>
        <v>19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.8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19.063829787234042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18.941176470588236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19.384615384615383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5</v>
      </c>
      <c r="AX17" s="287">
        <f t="shared" si="22"/>
        <v>16.5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6</v>
      </c>
      <c r="AX19" s="287">
        <f t="shared" si="22"/>
        <v>16.600000000000001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7</v>
      </c>
      <c r="AX21" s="287">
        <f t="shared" si="22"/>
        <v>16.7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8</v>
      </c>
      <c r="AX23" s="287">
        <f t="shared" si="22"/>
        <v>16.8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2</v>
      </c>
      <c r="AX24" s="287">
        <f t="shared" si="22"/>
        <v>33.200000000000003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48</v>
      </c>
      <c r="B25" s="304" t="s">
        <v>16</v>
      </c>
      <c r="C25" s="304">
        <v>19</v>
      </c>
      <c r="D25" s="304" t="s">
        <v>279</v>
      </c>
      <c r="E25" s="305" t="str">
        <f t="shared" ca="1" si="8"/>
        <v>R</v>
      </c>
      <c r="F25" s="306"/>
      <c r="G25" s="307">
        <f t="shared" ca="1" si="1"/>
        <v>13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>
        <f t="shared" ca="1" si="3"/>
        <v>1</v>
      </c>
      <c r="AH25" s="236" t="str">
        <f t="shared" ca="1" si="18"/>
        <v/>
      </c>
      <c r="AJ25" s="236">
        <f t="shared" ca="1" si="19"/>
        <v>38</v>
      </c>
      <c r="AK25" s="236" t="str">
        <f t="shared" ca="1" si="20"/>
        <v>BBB</v>
      </c>
      <c r="AL25" s="236">
        <f t="shared" ca="1" si="20"/>
        <v>18</v>
      </c>
      <c r="AM25" s="236" t="str">
        <f t="shared" ca="1" si="4"/>
        <v>Change</v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9</v>
      </c>
      <c r="AX25" s="287">
        <f t="shared" si="22"/>
        <v>16.899999999999999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8</v>
      </c>
      <c r="BF25" s="240" t="str">
        <f t="shared" ca="1" si="7"/>
        <v>Black Hills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BKH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9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33</v>
      </c>
      <c r="AW28" s="234">
        <f>COUNTIF( AV$7:AV28, AV28 )</f>
        <v>3</v>
      </c>
      <c r="AX28" s="287">
        <f t="shared" si="22"/>
        <v>33.299999999999997</v>
      </c>
      <c r="AY28" s="234">
        <f t="shared" si="23"/>
        <v>35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33</v>
      </c>
      <c r="AW29" s="234">
        <f>COUNTIF( AV$7:AV29, AV29 )</f>
        <v>4</v>
      </c>
      <c r="AX29" s="287">
        <f t="shared" si="22"/>
        <v>33.4</v>
      </c>
      <c r="AY29" s="234">
        <f t="shared" si="23"/>
        <v>36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3</v>
      </c>
      <c r="AX30" s="287">
        <f t="shared" si="22"/>
        <v>42.3</v>
      </c>
      <c r="AY30" s="234">
        <f t="shared" si="23"/>
        <v>44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33</v>
      </c>
      <c r="AW31" s="234">
        <f>COUNTIF( AV$7:AV31, AV31 )</f>
        <v>5</v>
      </c>
      <c r="AX31" s="287">
        <f t="shared" si="22"/>
        <v>33.5</v>
      </c>
      <c r="AY31" s="234">
        <f t="shared" si="23"/>
        <v>37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33</v>
      </c>
      <c r="AW32" s="234">
        <f>COUNTIF( AV$7:AV32, AV32 )</f>
        <v>6</v>
      </c>
      <c r="AX32" s="287">
        <f t="shared" si="22"/>
        <v>33.6</v>
      </c>
      <c r="AY32" s="234">
        <f t="shared" si="23"/>
        <v>38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21</v>
      </c>
      <c r="B33" s="304" t="s">
        <v>16</v>
      </c>
      <c r="C33" s="304">
        <v>19</v>
      </c>
      <c r="D33" s="304" t="s">
        <v>315</v>
      </c>
      <c r="E33" s="305" t="str">
        <f t="shared" ca="1" si="8"/>
        <v>R</v>
      </c>
      <c r="F33" s="306"/>
      <c r="G33" s="307">
        <f t="shared" ca="1" si="1"/>
        <v>34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31</v>
      </c>
      <c r="BF33" s="240" t="str">
        <f t="shared" ca="1" si="7"/>
        <v>OGE Energy Corp.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OGE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.8" x14ac:dyDescent="0.25">
      <c r="A35" s="303" t="s">
        <v>24</v>
      </c>
      <c r="B35" s="304" t="s">
        <v>16</v>
      </c>
      <c r="C35" s="304">
        <v>19</v>
      </c>
      <c r="D35" s="304" t="s">
        <v>323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>
        <f t="shared" ca="1" si="3"/>
        <v>1</v>
      </c>
      <c r="AH35" s="236" t="str">
        <f t="shared" ca="1" si="18"/>
        <v/>
      </c>
      <c r="AJ35" s="236">
        <f t="shared" ca="1" si="19"/>
        <v>46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>Change</v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Portland General Electric Company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POR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34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33</v>
      </c>
      <c r="AW36" s="234">
        <f>COUNTIF( AV$7:AV36, AV36 )</f>
        <v>7</v>
      </c>
      <c r="AX36" s="287">
        <f t="shared" si="22"/>
        <v>33.700000000000003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38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35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12</v>
      </c>
      <c r="AX37" s="287">
        <f t="shared" si="22"/>
        <v>17.2</v>
      </c>
      <c r="AY37" s="234">
        <f t="shared" si="23"/>
        <v>27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76</v>
      </c>
      <c r="B38" s="304" t="s">
        <v>16</v>
      </c>
      <c r="C38" s="304">
        <v>19</v>
      </c>
      <c r="D38" s="304" t="s">
        <v>333</v>
      </c>
      <c r="E38" s="305" t="str">
        <f t="shared" ca="1" si="8"/>
        <v>R</v>
      </c>
      <c r="F38" s="306"/>
      <c r="G38" s="307">
        <f t="shared" ca="1" si="1"/>
        <v>45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36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33</v>
      </c>
      <c r="AW38" s="234">
        <f>COUNTIF( AV$7:AV38, AV38 )</f>
        <v>8</v>
      </c>
      <c r="AX38" s="287">
        <f t="shared" si="22"/>
        <v>33.799999999999997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43</v>
      </c>
      <c r="BF38" s="240" t="str">
        <f t="shared" ca="1" si="7"/>
        <v>Unitil Corporation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UTL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37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28</v>
      </c>
      <c r="AS39" s="286">
        <v>18</v>
      </c>
      <c r="AT39" s="286" t="s">
        <v>317</v>
      </c>
      <c r="AV39" s="234">
        <f t="shared" si="21"/>
        <v>33</v>
      </c>
      <c r="AW39" s="234">
        <f>COUNTIF( AV$7:AV39, AV39 )</f>
        <v>9</v>
      </c>
      <c r="AX39" s="287">
        <f t="shared" si="22"/>
        <v>33.9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11</v>
      </c>
      <c r="B41" s="304" t="s">
        <v>28</v>
      </c>
      <c r="C41" s="304">
        <v>18</v>
      </c>
      <c r="D41" s="304" t="s">
        <v>297</v>
      </c>
      <c r="E41" s="305" t="str">
        <f t="shared" ca="1" si="8"/>
        <v>MR</v>
      </c>
      <c r="F41" s="306"/>
      <c r="G41" s="307">
        <f t="shared" ca="1" si="1"/>
        <v>25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22</v>
      </c>
      <c r="BF41" s="240" t="str">
        <f t="shared" ca="1" si="25"/>
        <v>Exelon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EXC</v>
      </c>
    </row>
    <row r="42" spans="1:61" ht="13.8" x14ac:dyDescent="0.25">
      <c r="A42" s="303" t="s">
        <v>51</v>
      </c>
      <c r="B42" s="304" t="s">
        <v>28</v>
      </c>
      <c r="C42" s="304">
        <v>18</v>
      </c>
      <c r="D42" s="304" t="s">
        <v>298</v>
      </c>
      <c r="E42" s="305" t="str">
        <f t="shared" ca="1" si="8"/>
        <v>R</v>
      </c>
      <c r="F42" s="306"/>
      <c r="G42" s="307">
        <f t="shared" ca="1" si="1"/>
        <v>26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>
        <f t="shared" ca="1" si="3"/>
        <v>1</v>
      </c>
      <c r="AH42" s="236" t="str">
        <f t="shared" ca="1" si="18"/>
        <v/>
      </c>
      <c r="AJ42" s="236">
        <f t="shared" ca="1" si="19"/>
        <v>50</v>
      </c>
      <c r="AK42" s="236" t="str">
        <f t="shared" ca="1" si="20"/>
        <v>BBB-</v>
      </c>
      <c r="AL42" s="236">
        <f t="shared" ca="1" si="20"/>
        <v>17</v>
      </c>
      <c r="AM42" s="236" t="str">
        <f t="shared" ca="1" si="4"/>
        <v>Change</v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23</v>
      </c>
      <c r="BF42" s="240" t="str">
        <f t="shared" ca="1" si="25"/>
        <v>FirstEnergy Corp.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FE</v>
      </c>
    </row>
    <row r="43" spans="1:61" ht="13.8" x14ac:dyDescent="0.25">
      <c r="A43" s="303" t="s">
        <v>20</v>
      </c>
      <c r="B43" s="304" t="s">
        <v>28</v>
      </c>
      <c r="C43" s="304">
        <v>18</v>
      </c>
      <c r="D43" s="304" t="s">
        <v>302</v>
      </c>
      <c r="E43" s="305" t="str">
        <f t="shared" ca="1" si="8"/>
        <v>R</v>
      </c>
      <c r="F43" s="306"/>
      <c r="G43" s="307">
        <f t="shared" ca="1" si="1"/>
        <v>28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25</v>
      </c>
      <c r="BF43" s="240" t="str">
        <f t="shared" ca="1" si="25"/>
        <v>IDACORP,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IDA</v>
      </c>
    </row>
    <row r="44" spans="1:61" ht="13.8" x14ac:dyDescent="0.25">
      <c r="A44" s="303" t="s">
        <v>58</v>
      </c>
      <c r="B44" s="304" t="s">
        <v>28</v>
      </c>
      <c r="C44" s="304">
        <v>18</v>
      </c>
      <c r="D44" s="304" t="s">
        <v>445</v>
      </c>
      <c r="E44" s="305" t="str">
        <f t="shared" ca="1" si="8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15</v>
      </c>
      <c r="AX44" s="287">
        <f t="shared" si="22"/>
        <v>17.5</v>
      </c>
      <c r="AY44" s="234">
        <f t="shared" si="23"/>
        <v>30</v>
      </c>
      <c r="AZ44" s="236"/>
      <c r="BA44" s="236"/>
      <c r="BC44" s="234">
        <f t="shared" ca="1" si="24"/>
        <v>38</v>
      </c>
      <c r="BD44" s="288">
        <f t="shared" ca="1" si="6"/>
        <v>26</v>
      </c>
      <c r="BF44" s="240" t="str">
        <f t="shared" ca="1" si="25"/>
        <v>IPALCO Enterprises,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**IPALCO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4</v>
      </c>
      <c r="AX45" s="287">
        <f t="shared" si="22"/>
        <v>42.4</v>
      </c>
      <c r="AY45" s="234">
        <f t="shared" si="23"/>
        <v>45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49</v>
      </c>
      <c r="AS46" s="286">
        <v>17</v>
      </c>
      <c r="AT46" s="286" t="s">
        <v>326</v>
      </c>
      <c r="AV46" s="234">
        <f t="shared" si="21"/>
        <v>42</v>
      </c>
      <c r="AW46" s="234">
        <f>COUNTIF( AV$7:AV46, AV46 )</f>
        <v>5</v>
      </c>
      <c r="AX46" s="287">
        <f t="shared" si="22"/>
        <v>42.5</v>
      </c>
      <c r="AY46" s="234">
        <f t="shared" si="23"/>
        <v>46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45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16</v>
      </c>
      <c r="AX47" s="287">
        <f t="shared" si="22"/>
        <v>17.600000000000001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.8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17</v>
      </c>
      <c r="AX49" s="287">
        <f t="shared" si="22"/>
        <v>17.7</v>
      </c>
      <c r="AY49" s="234">
        <f t="shared" si="23"/>
        <v>32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.8" x14ac:dyDescent="0.25">
      <c r="A50" s="303" t="s">
        <v>39</v>
      </c>
      <c r="B50" s="304" t="s">
        <v>49</v>
      </c>
      <c r="C50" s="304">
        <v>17</v>
      </c>
      <c r="D50" s="304" t="s">
        <v>301</v>
      </c>
      <c r="E50" s="305" t="str">
        <f t="shared" ca="1" si="8"/>
        <v>MR</v>
      </c>
      <c r="F50" s="306"/>
      <c r="G50" s="307">
        <f t="shared" ca="1" si="1"/>
        <v>27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24</v>
      </c>
      <c r="BF50" s="240" t="str">
        <f t="shared" ca="1" si="25"/>
        <v>Hawaiian Electric Industries,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HE</v>
      </c>
    </row>
    <row r="51" spans="1:61" ht="13.8" x14ac:dyDescent="0.25">
      <c r="A51" s="303" t="s">
        <v>54</v>
      </c>
      <c r="B51" s="304" t="s">
        <v>49</v>
      </c>
      <c r="C51" s="304">
        <v>17</v>
      </c>
      <c r="D51" s="304" t="s">
        <v>448</v>
      </c>
      <c r="E51" s="305" t="str">
        <f t="shared" ca="1" si="8"/>
        <v>R</v>
      </c>
      <c r="F51" s="306"/>
      <c r="G51" s="307">
        <f t="shared" ca="1" si="1"/>
        <v>57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39</v>
      </c>
      <c r="BF51" s="240" t="str">
        <f t="shared" ca="1" si="25"/>
        <v>Puget Energy,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**PSD</v>
      </c>
    </row>
    <row r="52" spans="1:61" ht="13.8" x14ac:dyDescent="0.25">
      <c r="A52" s="303" t="s">
        <v>13</v>
      </c>
      <c r="B52" s="304" t="s">
        <v>49</v>
      </c>
      <c r="C52" s="304">
        <v>17</v>
      </c>
      <c r="D52" s="304" t="s">
        <v>326</v>
      </c>
      <c r="E52" s="305" t="str">
        <f t="shared" ca="1" si="8"/>
        <v>R</v>
      </c>
      <c r="F52" s="306"/>
      <c r="G52" s="307">
        <f t="shared" ca="1" si="1"/>
        <v>42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>
        <f t="shared" ca="1" si="18"/>
        <v>1</v>
      </c>
      <c r="AJ52" s="236">
        <f t="shared" ca="1" si="19"/>
        <v>47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>Change</v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40</v>
      </c>
      <c r="BF52" s="240" t="str">
        <f t="shared" ca="1" si="25"/>
        <v>SCANA Corporation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SCG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19.063829787234042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19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55" priority="31" stopIfTrue="1">
      <formula>IF( $AH7 = 1, TRUE, FALSE )</formula>
    </cfRule>
    <cfRule type="expression" dxfId="1054" priority="32" stopIfTrue="1">
      <formula>IF( $AG7 = 1, TRUE, FALSE )</formula>
    </cfRule>
    <cfRule type="expression" dxfId="1053" priority="33" stopIfTrue="1">
      <formula>IF( $AF7 = 1, TRUE, FALSE )</formula>
    </cfRule>
  </conditionalFormatting>
  <conditionalFormatting sqref="A67:E67">
    <cfRule type="expression" dxfId="1052" priority="34" stopIfTrue="1">
      <formula>IF( $AH67 = 1, TRUE, FALSE )</formula>
    </cfRule>
    <cfRule type="expression" dxfId="1051" priority="35" stopIfTrue="1">
      <formula>IF( $AG67 = 1, TRUE, FALSE )</formula>
    </cfRule>
    <cfRule type="expression" dxfId="1050" priority="36" stopIfTrue="1">
      <formula>IF( $AF67 = 1, TRUE, FALSE )</formula>
    </cfRule>
  </conditionalFormatting>
  <conditionalFormatting sqref="A66:E66">
    <cfRule type="expression" dxfId="1049" priority="28" stopIfTrue="1">
      <formula>IF( $AH66 = 1, TRUE, FALSE )</formula>
    </cfRule>
    <cfRule type="expression" dxfId="1048" priority="29" stopIfTrue="1">
      <formula>IF( $AG66 = 1, TRUE, FALSE )</formula>
    </cfRule>
    <cfRule type="expression" dxfId="1047" priority="30" stopIfTrue="1">
      <formula>IF( $AF66 = 1, TRUE, FALSE )</formula>
    </cfRule>
  </conditionalFormatting>
  <conditionalFormatting sqref="A8:D33 B7:D7 A35:D58">
    <cfRule type="expression" dxfId="1046" priority="25" stopIfTrue="1">
      <formula>IF( $AH7 = 1, TRUE, FALSE )</formula>
    </cfRule>
    <cfRule type="expression" dxfId="1045" priority="26" stopIfTrue="1">
      <formula>IF( $AG7 = 1, TRUE, FALSE )</formula>
    </cfRule>
    <cfRule type="expression" dxfId="1044" priority="27" stopIfTrue="1">
      <formula>IF( $AF7 = 1, TRUE, FALSE )</formula>
    </cfRule>
  </conditionalFormatting>
  <conditionalFormatting sqref="A59:D59">
    <cfRule type="expression" dxfId="1043" priority="22" stopIfTrue="1">
      <formula>IF( $AH59 = 1, TRUE, FALSE )</formula>
    </cfRule>
    <cfRule type="expression" dxfId="1042" priority="23" stopIfTrue="1">
      <formula>IF( $AG59 = 1, TRUE, FALSE )</formula>
    </cfRule>
    <cfRule type="expression" dxfId="1041" priority="24" stopIfTrue="1">
      <formula>IF( $AF59 = 1, TRUE, FALSE )</formula>
    </cfRule>
  </conditionalFormatting>
  <conditionalFormatting sqref="A61:D65">
    <cfRule type="expression" dxfId="1040" priority="19" stopIfTrue="1">
      <formula>IF( $AH61 = 1, TRUE, FALSE )</formula>
    </cfRule>
    <cfRule type="expression" dxfId="1039" priority="20" stopIfTrue="1">
      <formula>IF( $AG61 = 1, TRUE, FALSE )</formula>
    </cfRule>
    <cfRule type="expression" dxfId="1038" priority="21" stopIfTrue="1">
      <formula>IF( $AF61 = 1, TRUE, FALSE )</formula>
    </cfRule>
  </conditionalFormatting>
  <conditionalFormatting sqref="U8:U12">
    <cfRule type="cellIs" dxfId="1037" priority="18" operator="equal">
      <formula>0</formula>
    </cfRule>
  </conditionalFormatting>
  <conditionalFormatting sqref="O8:O12 Q8:Q12">
    <cfRule type="cellIs" dxfId="1036" priority="17" operator="equal">
      <formula>0</formula>
    </cfRule>
  </conditionalFormatting>
  <conditionalFormatting sqref="V8:V12">
    <cfRule type="cellIs" dxfId="1035" priority="16" operator="equal">
      <formula>0</formula>
    </cfRule>
  </conditionalFormatting>
  <conditionalFormatting sqref="S8:S12">
    <cfRule type="cellIs" dxfId="1034" priority="14" operator="equal">
      <formula>0</formula>
    </cfRule>
  </conditionalFormatting>
  <conditionalFormatting sqref="R8:R12">
    <cfRule type="cellIs" dxfId="1033" priority="15" operator="equal">
      <formula>0</formula>
    </cfRule>
  </conditionalFormatting>
  <conditionalFormatting sqref="P8:P12">
    <cfRule type="cellIs" dxfId="1032" priority="13" operator="equal">
      <formula>0</formula>
    </cfRule>
  </conditionalFormatting>
  <conditionalFormatting sqref="M8:M12">
    <cfRule type="cellIs" dxfId="1031" priority="12" operator="equal">
      <formula>0</formula>
    </cfRule>
  </conditionalFormatting>
  <conditionalFormatting sqref="T8:T12">
    <cfRule type="cellIs" dxfId="1030" priority="11" operator="equal">
      <formula>0</formula>
    </cfRule>
  </conditionalFormatting>
  <conditionalFormatting sqref="N8:N12">
    <cfRule type="cellIs" dxfId="1029" priority="10" operator="equal">
      <formula>0</formula>
    </cfRule>
  </conditionalFormatting>
  <conditionalFormatting sqref="K8:K12">
    <cfRule type="cellIs" dxfId="1028" priority="9" operator="equal">
      <formula>0</formula>
    </cfRule>
  </conditionalFormatting>
  <conditionalFormatting sqref="I8:I12">
    <cfRule type="cellIs" dxfId="1027" priority="8" operator="equal">
      <formula>0</formula>
    </cfRule>
  </conditionalFormatting>
  <conditionalFormatting sqref="W8:W12">
    <cfRule type="cellIs" dxfId="1026" priority="7" operator="equal">
      <formula>0</formula>
    </cfRule>
  </conditionalFormatting>
  <conditionalFormatting sqref="A7">
    <cfRule type="expression" dxfId="1025" priority="4" stopIfTrue="1">
      <formula>IF( $AH7 = 1, TRUE, FALSE )</formula>
    </cfRule>
    <cfRule type="expression" dxfId="1024" priority="5" stopIfTrue="1">
      <formula>IF( $AG7 = 1, TRUE, FALSE )</formula>
    </cfRule>
    <cfRule type="expression" dxfId="1023" priority="6" stopIfTrue="1">
      <formula>IF( $AF7 = 1, TRUE, FALSE )</formula>
    </cfRule>
  </conditionalFormatting>
  <conditionalFormatting sqref="A34:D34">
    <cfRule type="expression" dxfId="1022" priority="1" stopIfTrue="1">
      <formula>IF( $AH34 = 1, TRUE, FALSE )</formula>
    </cfRule>
    <cfRule type="expression" dxfId="1021" priority="2" stopIfTrue="1">
      <formula>IF( $AG34 = 1, TRUE, FALSE )</formula>
    </cfRule>
    <cfRule type="expression" dxfId="102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'Credit_2018Q1'!d:d</v>
      </c>
      <c r="AK2" s="240" t="str">
        <f>AK4 &amp; AK3</f>
        <v>'Credit_2018Q1'!b1</v>
      </c>
      <c r="AL2" s="240" t="str">
        <f>AL4 &amp; AL3</f>
        <v>'Credit_2018Q1'!c1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'Credit_2018Q1'!</v>
      </c>
      <c r="AK4" s="236" t="str">
        <f t="shared" ref="AK4:AL4" si="0">$AQ$5</f>
        <v>'Credit_2018Q1'!</v>
      </c>
      <c r="AL4" s="236" t="str">
        <f t="shared" si="0"/>
        <v>'Credit_2018Q1'!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(47)</v>
      </c>
      <c r="M5" s="509"/>
      <c r="N5" s="314"/>
      <c r="O5" s="507" t="str">
        <f ca="1">"Regulated" &amp; CHAR( 10 ) &amp; "(" &amp; O14 &amp; ")"</f>
        <v>Regulated
(34)</v>
      </c>
      <c r="P5" s="511"/>
      <c r="Q5" s="314"/>
      <c r="R5" s="507" t="str">
        <f ca="1">"Mostly Regulated" &amp; CHAR( 10 ) &amp; "(" &amp; R14 &amp; ")"</f>
        <v>Mostly Regulated
(13)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569</v>
      </c>
    </row>
    <row r="6" spans="1:61" ht="28.5" customHeight="1" x14ac:dyDescent="0.25">
      <c r="A6" s="299" t="s">
        <v>0</v>
      </c>
      <c r="B6" s="300" t="s">
        <v>570</v>
      </c>
      <c r="C6" s="338" t="s">
        <v>470</v>
      </c>
      <c r="D6" s="301"/>
      <c r="E6" s="302">
        <f ca="1">INDIRECT( E3 &amp; G1 )</f>
        <v>43100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0.31914893617021278</v>
      </c>
      <c r="N10" s="318"/>
      <c r="O10" s="295">
        <f t="shared" ca="1" si="11"/>
        <v>8</v>
      </c>
      <c r="P10" s="296">
        <f t="shared" ca="1" si="12"/>
        <v>0.23529411764705882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11</v>
      </c>
      <c r="M11" s="296">
        <f t="shared" si="10"/>
        <v>0.23404255319148937</v>
      </c>
      <c r="N11" s="318"/>
      <c r="O11" s="295">
        <f t="shared" ca="1" si="11"/>
        <v>10</v>
      </c>
      <c r="P11" s="296">
        <f t="shared" ca="1" si="12"/>
        <v>0.29411764705882354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11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31</v>
      </c>
      <c r="AW12" s="234">
        <f>COUNTIF( AV$7:AV12, AV12 )</f>
        <v>1</v>
      </c>
      <c r="AX12" s="287">
        <f t="shared" si="22"/>
        <v>31.1</v>
      </c>
      <c r="AY12" s="234">
        <f t="shared" si="23"/>
        <v>31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18.957446808510639</v>
      </c>
      <c r="Z14" s="261"/>
      <c r="AA14" s="465">
        <f ca="1">SUM(AA8:AA13)</f>
        <v>47</v>
      </c>
      <c r="AE14" s="254"/>
      <c r="AF14" s="236">
        <f t="shared" si="2"/>
        <v>1</v>
      </c>
      <c r="AG14" s="236">
        <f t="shared" ca="1" si="3"/>
        <v>1</v>
      </c>
      <c r="AH14" s="236" t="str">
        <f t="shared" ca="1" si="18"/>
        <v/>
      </c>
      <c r="AJ14" s="236">
        <f t="shared" ca="1" si="19"/>
        <v>38</v>
      </c>
      <c r="AK14" s="236" t="str">
        <f t="shared" ca="1" si="20"/>
        <v>BBB+</v>
      </c>
      <c r="AL14" s="236">
        <f t="shared" ca="1" si="20"/>
        <v>19</v>
      </c>
      <c r="AM14" s="236" t="str">
        <f t="shared" ca="1" si="4"/>
        <v>Change</v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31</v>
      </c>
      <c r="AW14" s="234">
        <f>COUNTIF( AV$7:AV14, AV14 )</f>
        <v>2</v>
      </c>
      <c r="AX14" s="287">
        <f t="shared" si="22"/>
        <v>31.2</v>
      </c>
      <c r="AY14" s="234">
        <f t="shared" si="23"/>
        <v>32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.8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19.021276595744681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18.882352941176471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19.384615384615383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31</v>
      </c>
      <c r="AW24" s="234">
        <f>COUNTIF( AV$7:AV24, AV24 )</f>
        <v>3</v>
      </c>
      <c r="AX24" s="287">
        <f t="shared" si="22"/>
        <v>31.3</v>
      </c>
      <c r="AY24" s="234">
        <f t="shared" si="23"/>
        <v>33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9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31</v>
      </c>
      <c r="AW28" s="234">
        <f>COUNTIF( AV$7:AV28, AV28 )</f>
        <v>4</v>
      </c>
      <c r="AX28" s="287">
        <f t="shared" si="22"/>
        <v>31.4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42</v>
      </c>
      <c r="AW29" s="234">
        <f>COUNTIF( AV$7:AV29, AV29 )</f>
        <v>3</v>
      </c>
      <c r="AX29" s="287">
        <f t="shared" si="22"/>
        <v>42.3</v>
      </c>
      <c r="AY29" s="234">
        <f t="shared" si="23"/>
        <v>44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4</v>
      </c>
      <c r="AX30" s="287">
        <f t="shared" si="22"/>
        <v>42.4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31</v>
      </c>
      <c r="AW31" s="234">
        <f>COUNTIF( AV$7:AV31, AV31 )</f>
        <v>5</v>
      </c>
      <c r="AX31" s="287">
        <f t="shared" si="22"/>
        <v>31.5</v>
      </c>
      <c r="AY31" s="234">
        <f t="shared" si="23"/>
        <v>35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>
        <f t="shared" ca="1" si="18"/>
        <v>1</v>
      </c>
      <c r="AJ32" s="236">
        <f t="shared" ca="1" si="19"/>
        <v>15</v>
      </c>
      <c r="AK32" s="236" t="str">
        <f t="shared" ca="1" si="20"/>
        <v>A-</v>
      </c>
      <c r="AL32" s="236">
        <f t="shared" ca="1" si="20"/>
        <v>20</v>
      </c>
      <c r="AM32" s="236" t="str">
        <f t="shared" ca="1" si="4"/>
        <v>Change</v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31</v>
      </c>
      <c r="AW32" s="234">
        <f>COUNTIF( AV$7:AV32, AV32 )</f>
        <v>6</v>
      </c>
      <c r="AX32" s="287">
        <f t="shared" si="22"/>
        <v>31.6</v>
      </c>
      <c r="AY32" s="234">
        <f t="shared" si="23"/>
        <v>36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9</v>
      </c>
      <c r="AX33" s="287">
        <f t="shared" si="22"/>
        <v>16.899999999999999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45</v>
      </c>
      <c r="B34" s="304" t="s">
        <v>16</v>
      </c>
      <c r="C34" s="304">
        <v>19</v>
      </c>
      <c r="D34" s="304" t="s">
        <v>318</v>
      </c>
      <c r="E34" s="305" t="str">
        <f t="shared" ca="1" si="8"/>
        <v>MR</v>
      </c>
      <c r="F34" s="306"/>
      <c r="G34" s="307">
        <f t="shared" ca="1" si="1"/>
        <v>41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38</v>
      </c>
      <c r="BF34" s="240" t="str">
        <f t="shared" ca="1" si="7"/>
        <v>Public Service Enterprise Group Incorporated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PEG</v>
      </c>
    </row>
    <row r="35" spans="1:61" ht="13.8" x14ac:dyDescent="0.25">
      <c r="A35" s="303" t="s">
        <v>25</v>
      </c>
      <c r="B35" s="304" t="s">
        <v>16</v>
      </c>
      <c r="C35" s="304">
        <v>19</v>
      </c>
      <c r="D35" s="304" t="s">
        <v>328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10</v>
      </c>
      <c r="AX35" s="287">
        <f t="shared" si="22"/>
        <v>17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41</v>
      </c>
      <c r="BF35" s="240" t="str">
        <f t="shared" ca="1" si="7"/>
        <v>Sempra Energy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SRE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45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31</v>
      </c>
      <c r="AW36" s="234">
        <f>COUNTIF( AV$7:AV36, AV36 )</f>
        <v>7</v>
      </c>
      <c r="AX36" s="287">
        <f t="shared" si="22"/>
        <v>31.7</v>
      </c>
      <c r="AY36" s="234">
        <f t="shared" si="23"/>
        <v>37</v>
      </c>
      <c r="AZ36" s="236"/>
      <c r="BA36" s="236"/>
      <c r="BC36" s="234">
        <f t="shared" ca="1" si="24"/>
        <v>30</v>
      </c>
      <c r="BD36" s="288">
        <f t="shared" ca="1" si="6"/>
        <v>43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UTL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39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11</v>
      </c>
      <c r="AX37" s="287">
        <f t="shared" si="22"/>
        <v>17.100000000000001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6</v>
      </c>
      <c r="BF37" s="240" t="str">
        <f t="shared" ca="1" si="7"/>
        <v>Avista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AVA</v>
      </c>
    </row>
    <row r="38" spans="1:61" ht="13.8" x14ac:dyDescent="0.25">
      <c r="A38" s="303" t="s">
        <v>48</v>
      </c>
      <c r="B38" s="304" t="s">
        <v>28</v>
      </c>
      <c r="C38" s="304">
        <v>18</v>
      </c>
      <c r="D38" s="304" t="s">
        <v>279</v>
      </c>
      <c r="E38" s="305" t="str">
        <f t="shared" ca="1" si="8"/>
        <v>R</v>
      </c>
      <c r="F38" s="306"/>
      <c r="G38" s="307">
        <f t="shared" ca="1" si="1"/>
        <v>13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40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31</v>
      </c>
      <c r="AW38" s="234">
        <f>COUNTIF( AV$7:AV38, AV38 )</f>
        <v>8</v>
      </c>
      <c r="AX38" s="287">
        <f t="shared" si="22"/>
        <v>31.8</v>
      </c>
      <c r="AY38" s="234">
        <f t="shared" si="23"/>
        <v>38</v>
      </c>
      <c r="AZ38" s="236"/>
      <c r="BA38" s="236"/>
      <c r="BC38" s="234">
        <f t="shared" ca="1" si="24"/>
        <v>32</v>
      </c>
      <c r="BD38" s="288">
        <f t="shared" ca="1" si="6"/>
        <v>8</v>
      </c>
      <c r="BF38" s="240" t="str">
        <f t="shared" ca="1" si="7"/>
        <v>Black Hills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BKH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41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28</v>
      </c>
      <c r="AS39" s="286">
        <v>18</v>
      </c>
      <c r="AT39" s="286" t="s">
        <v>317</v>
      </c>
      <c r="AV39" s="234">
        <f t="shared" si="21"/>
        <v>31</v>
      </c>
      <c r="AW39" s="234">
        <f>COUNTIF( AV$7:AV39, AV39 )</f>
        <v>9</v>
      </c>
      <c r="AX39" s="287">
        <f t="shared" si="22"/>
        <v>31.9</v>
      </c>
      <c r="AY39" s="234">
        <f t="shared" si="23"/>
        <v>39</v>
      </c>
      <c r="AZ39" s="236"/>
      <c r="BA39" s="236"/>
      <c r="BC39" s="234">
        <f t="shared" ca="1" si="24"/>
        <v>33</v>
      </c>
      <c r="BD39" s="288">
        <f t="shared" ca="1" si="6"/>
        <v>18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.8" x14ac:dyDescent="0.25">
      <c r="A40" s="303" t="s">
        <v>11</v>
      </c>
      <c r="B40" s="304" t="s">
        <v>28</v>
      </c>
      <c r="C40" s="304">
        <v>18</v>
      </c>
      <c r="D40" s="304" t="s">
        <v>297</v>
      </c>
      <c r="E40" s="305" t="str">
        <f t="shared" ca="1" si="8"/>
        <v>MR</v>
      </c>
      <c r="F40" s="306"/>
      <c r="G40" s="307">
        <f t="shared" ca="1" si="1"/>
        <v>25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42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22</v>
      </c>
      <c r="BF40" s="240" t="str">
        <f t="shared" ca="1" si="25"/>
        <v>Exelon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EXC</v>
      </c>
    </row>
    <row r="41" spans="1:61" ht="13.8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8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43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12</v>
      </c>
      <c r="AX41" s="287">
        <f t="shared" si="22"/>
        <v>17.2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25</v>
      </c>
      <c r="BF41" s="240" t="str">
        <f t="shared" ca="1" si="25"/>
        <v>IDACORP, Inc.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IDA</v>
      </c>
    </row>
    <row r="42" spans="1:61" ht="13.8" x14ac:dyDescent="0.25">
      <c r="A42" s="303" t="s">
        <v>58</v>
      </c>
      <c r="B42" s="304" t="s">
        <v>28</v>
      </c>
      <c r="C42" s="304">
        <v>18</v>
      </c>
      <c r="D42" s="304" t="s">
        <v>445</v>
      </c>
      <c r="E42" s="305" t="str">
        <f t="shared" ca="1" si="8"/>
        <v>R</v>
      </c>
      <c r="F42" s="306"/>
      <c r="G42" s="307">
        <f t="shared" ca="1" si="1"/>
        <v>55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44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28</v>
      </c>
      <c r="AS42" s="286">
        <v>18</v>
      </c>
      <c r="AT42" s="286" t="s">
        <v>323</v>
      </c>
      <c r="AV42" s="234">
        <f t="shared" si="21"/>
        <v>31</v>
      </c>
      <c r="AW42" s="234">
        <f>COUNTIF( AV$7:AV42, AV42 )</f>
        <v>10</v>
      </c>
      <c r="AX42" s="287">
        <f t="shared" si="22"/>
        <v>32</v>
      </c>
      <c r="AY42" s="234">
        <f t="shared" si="23"/>
        <v>40</v>
      </c>
      <c r="AZ42" s="236"/>
      <c r="BA42" s="236"/>
      <c r="BC42" s="234">
        <f t="shared" ca="1" si="24"/>
        <v>36</v>
      </c>
      <c r="BD42" s="288">
        <f t="shared" ca="1" si="6"/>
        <v>26</v>
      </c>
      <c r="BF42" s="240" t="str">
        <f t="shared" ca="1" si="25"/>
        <v>IPALCO Enterprises,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**IPALCO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8"/>
        <v>R</v>
      </c>
      <c r="F43" s="306"/>
      <c r="G43" s="307">
        <f t="shared" ca="1" si="1"/>
        <v>33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45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30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8"/>
        <v>R</v>
      </c>
      <c r="F44" s="306"/>
      <c r="G44" s="307">
        <f t="shared" ca="1" si="1"/>
        <v>35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46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13</v>
      </c>
      <c r="AX44" s="287">
        <f t="shared" si="22"/>
        <v>17.3</v>
      </c>
      <c r="AY44" s="234">
        <f t="shared" si="23"/>
        <v>28</v>
      </c>
      <c r="AZ44" s="236"/>
      <c r="BA44" s="236"/>
      <c r="BC44" s="234">
        <f t="shared" ca="1" si="24"/>
        <v>38</v>
      </c>
      <c r="BD44" s="288">
        <f t="shared" ca="1" si="6"/>
        <v>32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8"/>
        <v>R</v>
      </c>
      <c r="F45" s="306"/>
      <c r="G45" s="307">
        <f t="shared" ca="1" si="1"/>
        <v>36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>
        <f t="shared" ca="1" si="18"/>
        <v>1</v>
      </c>
      <c r="AJ45" s="236">
        <f t="shared" ca="1" si="19"/>
        <v>33</v>
      </c>
      <c r="AK45" s="236" t="str">
        <f t="shared" ca="1" si="20"/>
        <v>BBB+</v>
      </c>
      <c r="AL45" s="236">
        <f t="shared" ca="1" si="20"/>
        <v>19</v>
      </c>
      <c r="AM45" s="236" t="str">
        <f t="shared" ca="1" si="4"/>
        <v>Change</v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5</v>
      </c>
      <c r="AX45" s="287">
        <f t="shared" si="22"/>
        <v>42.5</v>
      </c>
      <c r="AY45" s="234">
        <f t="shared" si="23"/>
        <v>46</v>
      </c>
      <c r="AZ45" s="236"/>
      <c r="BA45" s="236"/>
      <c r="BC45" s="234">
        <f t="shared" ca="1" si="24"/>
        <v>39</v>
      </c>
      <c r="BD45" s="288">
        <f t="shared" ca="1" si="6"/>
        <v>33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.8" x14ac:dyDescent="0.25">
      <c r="A46" s="303" t="s">
        <v>24</v>
      </c>
      <c r="B46" s="304" t="s">
        <v>28</v>
      </c>
      <c r="C46" s="304">
        <v>18</v>
      </c>
      <c r="D46" s="304" t="s">
        <v>323</v>
      </c>
      <c r="E46" s="305" t="str">
        <f t="shared" ca="1" si="8"/>
        <v>R</v>
      </c>
      <c r="F46" s="306"/>
      <c r="G46" s="307">
        <f t="shared" ca="1" si="1"/>
        <v>39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28</v>
      </c>
      <c r="AS46" s="286">
        <v>18</v>
      </c>
      <c r="AT46" s="286" t="s">
        <v>326</v>
      </c>
      <c r="AV46" s="234">
        <f t="shared" si="21"/>
        <v>31</v>
      </c>
      <c r="AW46" s="234">
        <f>COUNTIF( AV$7:AV46, AV46 )</f>
        <v>11</v>
      </c>
      <c r="AX46" s="287">
        <f t="shared" si="22"/>
        <v>32.1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6"/>
        <v>36</v>
      </c>
      <c r="BF46" s="240" t="str">
        <f t="shared" ca="1" si="25"/>
        <v>Portland General Electric Company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POR</v>
      </c>
    </row>
    <row r="47" spans="1:61" ht="13.8" x14ac:dyDescent="0.25">
      <c r="A47" s="303" t="s">
        <v>13</v>
      </c>
      <c r="B47" s="304" t="s">
        <v>28</v>
      </c>
      <c r="C47" s="304">
        <v>18</v>
      </c>
      <c r="D47" s="304" t="s">
        <v>326</v>
      </c>
      <c r="E47" s="305" t="str">
        <f t="shared" ca="1" si="8"/>
        <v>R</v>
      </c>
      <c r="F47" s="306"/>
      <c r="G47" s="307">
        <f t="shared" ca="1" si="1"/>
        <v>42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14</v>
      </c>
      <c r="AX47" s="287">
        <f t="shared" si="22"/>
        <v>17.399999999999999</v>
      </c>
      <c r="AY47" s="234">
        <f t="shared" si="23"/>
        <v>29</v>
      </c>
      <c r="AZ47" s="236"/>
      <c r="BA47" s="236"/>
      <c r="BC47" s="234">
        <f t="shared" ca="1" si="24"/>
        <v>41</v>
      </c>
      <c r="BD47" s="288">
        <f t="shared" ca="1" si="6"/>
        <v>40</v>
      </c>
      <c r="BF47" s="240" t="str">
        <f t="shared" ca="1" si="25"/>
        <v>SCANA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SCG</v>
      </c>
    </row>
    <row r="48" spans="1:61" ht="13.8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15</v>
      </c>
      <c r="AX49" s="287">
        <f t="shared" si="22"/>
        <v>17.5</v>
      </c>
      <c r="AY49" s="234">
        <f t="shared" si="23"/>
        <v>30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23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54</v>
      </c>
      <c r="B52" s="304" t="s">
        <v>49</v>
      </c>
      <c r="C52" s="304">
        <v>17</v>
      </c>
      <c r="D52" s="304" t="s">
        <v>448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39</v>
      </c>
      <c r="BF52" s="240" t="str">
        <f t="shared" ca="1" si="25"/>
        <v>Puget Energy,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**PSD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19.021276595744681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18.957446808510639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19" priority="31" stopIfTrue="1">
      <formula>IF( $AH7 = 1, TRUE, FALSE )</formula>
    </cfRule>
    <cfRule type="expression" dxfId="1018" priority="32" stopIfTrue="1">
      <formula>IF( $AG7 = 1, TRUE, FALSE )</formula>
    </cfRule>
    <cfRule type="expression" dxfId="1017" priority="33" stopIfTrue="1">
      <formula>IF( $AF7 = 1, TRUE, FALSE )</formula>
    </cfRule>
  </conditionalFormatting>
  <conditionalFormatting sqref="A67:E67">
    <cfRule type="expression" dxfId="1016" priority="34" stopIfTrue="1">
      <formula>IF( $AH67 = 1, TRUE, FALSE )</formula>
    </cfRule>
    <cfRule type="expression" dxfId="1015" priority="35" stopIfTrue="1">
      <formula>IF( $AG67 = 1, TRUE, FALSE )</formula>
    </cfRule>
    <cfRule type="expression" dxfId="1014" priority="36" stopIfTrue="1">
      <formula>IF( $AF67 = 1, TRUE, FALSE )</formula>
    </cfRule>
  </conditionalFormatting>
  <conditionalFormatting sqref="A66:E66">
    <cfRule type="expression" dxfId="1013" priority="28" stopIfTrue="1">
      <formula>IF( $AH66 = 1, TRUE, FALSE )</formula>
    </cfRule>
    <cfRule type="expression" dxfId="1012" priority="29" stopIfTrue="1">
      <formula>IF( $AG66 = 1, TRUE, FALSE )</formula>
    </cfRule>
    <cfRule type="expression" dxfId="1011" priority="30" stopIfTrue="1">
      <formula>IF( $AF66 = 1, TRUE, FALSE )</formula>
    </cfRule>
  </conditionalFormatting>
  <conditionalFormatting sqref="A8:D33 B7:D7 A35:D58">
    <cfRule type="expression" dxfId="1010" priority="25" stopIfTrue="1">
      <formula>IF( $AH7 = 1, TRUE, FALSE )</formula>
    </cfRule>
    <cfRule type="expression" dxfId="1009" priority="26" stopIfTrue="1">
      <formula>IF( $AG7 = 1, TRUE, FALSE )</formula>
    </cfRule>
    <cfRule type="expression" dxfId="1008" priority="27" stopIfTrue="1">
      <formula>IF( $AF7 = 1, TRUE, FALSE )</formula>
    </cfRule>
  </conditionalFormatting>
  <conditionalFormatting sqref="A59:D59">
    <cfRule type="expression" dxfId="1007" priority="22" stopIfTrue="1">
      <formula>IF( $AH59 = 1, TRUE, FALSE )</formula>
    </cfRule>
    <cfRule type="expression" dxfId="1006" priority="23" stopIfTrue="1">
      <formula>IF( $AG59 = 1, TRUE, FALSE )</formula>
    </cfRule>
    <cfRule type="expression" dxfId="1005" priority="24" stopIfTrue="1">
      <formula>IF( $AF59 = 1, TRUE, FALSE )</formula>
    </cfRule>
  </conditionalFormatting>
  <conditionalFormatting sqref="A61:D65">
    <cfRule type="expression" dxfId="1004" priority="19" stopIfTrue="1">
      <formula>IF( $AH61 = 1, TRUE, FALSE )</formula>
    </cfRule>
    <cfRule type="expression" dxfId="1003" priority="20" stopIfTrue="1">
      <formula>IF( $AG61 = 1, TRUE, FALSE )</formula>
    </cfRule>
    <cfRule type="expression" dxfId="1002" priority="21" stopIfTrue="1">
      <formula>IF( $AF61 = 1, TRUE, FALSE )</formula>
    </cfRule>
  </conditionalFormatting>
  <conditionalFormatting sqref="U8:U12">
    <cfRule type="cellIs" dxfId="1001" priority="18" operator="equal">
      <formula>0</formula>
    </cfRule>
  </conditionalFormatting>
  <conditionalFormatting sqref="O8:O12 Q8:Q12">
    <cfRule type="cellIs" dxfId="1000" priority="17" operator="equal">
      <formula>0</formula>
    </cfRule>
  </conditionalFormatting>
  <conditionalFormatting sqref="V8:V12">
    <cfRule type="cellIs" dxfId="999" priority="16" operator="equal">
      <formula>0</formula>
    </cfRule>
  </conditionalFormatting>
  <conditionalFormatting sqref="S8:S12">
    <cfRule type="cellIs" dxfId="998" priority="14" operator="equal">
      <formula>0</formula>
    </cfRule>
  </conditionalFormatting>
  <conditionalFormatting sqref="R8:R12">
    <cfRule type="cellIs" dxfId="997" priority="15" operator="equal">
      <formula>0</formula>
    </cfRule>
  </conditionalFormatting>
  <conditionalFormatting sqref="P8:P12">
    <cfRule type="cellIs" dxfId="996" priority="13" operator="equal">
      <formula>0</formula>
    </cfRule>
  </conditionalFormatting>
  <conditionalFormatting sqref="M8:M12">
    <cfRule type="cellIs" dxfId="995" priority="12" operator="equal">
      <formula>0</formula>
    </cfRule>
  </conditionalFormatting>
  <conditionalFormatting sqref="T8:T12">
    <cfRule type="cellIs" dxfId="994" priority="11" operator="equal">
      <formula>0</formula>
    </cfRule>
  </conditionalFormatting>
  <conditionalFormatting sqref="N8:N12">
    <cfRule type="cellIs" dxfId="993" priority="10" operator="equal">
      <formula>0</formula>
    </cfRule>
  </conditionalFormatting>
  <conditionalFormatting sqref="K8:K12">
    <cfRule type="cellIs" dxfId="992" priority="9" operator="equal">
      <formula>0</formula>
    </cfRule>
  </conditionalFormatting>
  <conditionalFormatting sqref="I8:I12">
    <cfRule type="cellIs" dxfId="991" priority="8" operator="equal">
      <formula>0</formula>
    </cfRule>
  </conditionalFormatting>
  <conditionalFormatting sqref="W8:W12">
    <cfRule type="cellIs" dxfId="990" priority="7" operator="equal">
      <formula>0</formula>
    </cfRule>
  </conditionalFormatting>
  <conditionalFormatting sqref="A7">
    <cfRule type="expression" dxfId="989" priority="4" stopIfTrue="1">
      <formula>IF( $AH7 = 1, TRUE, FALSE )</formula>
    </cfRule>
    <cfRule type="expression" dxfId="988" priority="5" stopIfTrue="1">
      <formula>IF( $AG7 = 1, TRUE, FALSE )</formula>
    </cfRule>
    <cfRule type="expression" dxfId="987" priority="6" stopIfTrue="1">
      <formula>IF( $AF7 = 1, TRUE, FALSE )</formula>
    </cfRule>
  </conditionalFormatting>
  <conditionalFormatting sqref="A34:D34">
    <cfRule type="expression" dxfId="986" priority="1" stopIfTrue="1">
      <formula>IF( $AH34 = 1, TRUE, FALSE )</formula>
    </cfRule>
    <cfRule type="expression" dxfId="985" priority="2" stopIfTrue="1">
      <formula>IF( $AG34 = 1, TRUE, FALSE )</formula>
    </cfRule>
    <cfRule type="expression" dxfId="984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'Credit_2017Q4'!d:d</v>
      </c>
      <c r="AK2" s="240" t="str">
        <f>AK4 &amp; AK3</f>
        <v>'Credit_2017Q4'!b1</v>
      </c>
      <c r="AL2" s="240" t="str">
        <f>AL4 &amp; AL3</f>
        <v>'Credit_2017Q4'!c1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'Credit_2017Q4'!</v>
      </c>
      <c r="AK4" s="236" t="str">
        <f t="shared" ref="AK4:AL4" si="0">$AQ$5</f>
        <v>'Credit_2017Q4'!</v>
      </c>
      <c r="AL4" s="236" t="str">
        <f t="shared" si="0"/>
        <v>'Credit_2017Q4'!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(48)</v>
      </c>
      <c r="M5" s="509"/>
      <c r="N5" s="314"/>
      <c r="O5" s="507" t="str">
        <f ca="1">"Regulated" &amp; CHAR( 10 ) &amp; "(" &amp; O14 &amp; ")"</f>
        <v>Regulated
(35)</v>
      </c>
      <c r="P5" s="511"/>
      <c r="Q5" s="314"/>
      <c r="R5" s="507" t="str">
        <f ca="1">"Mostly Regulated" &amp; CHAR( 10 ) &amp; "(" &amp; R14 &amp; ")"</f>
        <v>Mostly Regulated
(13)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564</v>
      </c>
    </row>
    <row r="6" spans="1:61" ht="28.5" customHeight="1" x14ac:dyDescent="0.25">
      <c r="A6" s="299" t="s">
        <v>0</v>
      </c>
      <c r="B6" s="300" t="s">
        <v>568</v>
      </c>
      <c r="C6" s="338" t="s">
        <v>470</v>
      </c>
      <c r="D6" s="301"/>
      <c r="E6" s="302">
        <f ca="1">INDIRECT( E3 &amp; G1 )</f>
        <v>43100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6.25E-2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0.27083333333333331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0.35416666666666669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10</v>
      </c>
      <c r="M11" s="296">
        <f t="shared" si="10"/>
        <v>0.20833333333333334</v>
      </c>
      <c r="N11" s="318"/>
      <c r="O11" s="295">
        <f t="shared" ca="1" si="11"/>
        <v>9</v>
      </c>
      <c r="P11" s="296">
        <f t="shared" ca="1" si="12"/>
        <v>0.25714285714285712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10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0.10416666666666667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1</v>
      </c>
      <c r="AX12" s="287">
        <f t="shared" si="22"/>
        <v>33.1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48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18.979166666666668</v>
      </c>
      <c r="Z14" s="261"/>
      <c r="AA14" s="464">
        <f ca="1">SUM(AA8:AA13)</f>
        <v>48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33</v>
      </c>
      <c r="AW14" s="234">
        <f>COUNTIF( AV$7:AV14, AV14 )</f>
        <v>2</v>
      </c>
      <c r="AX14" s="287">
        <f t="shared" si="22"/>
        <v>33.200000000000003</v>
      </c>
      <c r="AY14" s="234">
        <f t="shared" si="23"/>
        <v>34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34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19.041666666666668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18.914285714285715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19.384615384615383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18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19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20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21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43</v>
      </c>
      <c r="AW20" s="234">
        <f>COUNTIF( AV$7:AV20, AV20 )</f>
        <v>2</v>
      </c>
      <c r="AX20" s="287">
        <f t="shared" si="22"/>
        <v>43.2</v>
      </c>
      <c r="AY20" s="234">
        <f t="shared" si="23"/>
        <v>44</v>
      </c>
      <c r="AZ20" s="236"/>
      <c r="BA20" s="236"/>
      <c r="BC20" s="234">
        <f t="shared" ca="1" si="24"/>
        <v>14</v>
      </c>
      <c r="BD20" s="288">
        <f t="shared" ca="1" si="6"/>
        <v>46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22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23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9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3</v>
      </c>
      <c r="AX24" s="287">
        <f t="shared" si="22"/>
        <v>33.299999999999997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110</v>
      </c>
      <c r="AS26" s="286">
        <v>22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33</v>
      </c>
      <c r="AW27" s="234">
        <f>COUNTIF( AV$7:AV27, AV27 )</f>
        <v>4</v>
      </c>
      <c r="AX27" s="287">
        <f t="shared" si="22"/>
        <v>33.4</v>
      </c>
      <c r="AY27" s="234">
        <f t="shared" si="23"/>
        <v>36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3</v>
      </c>
      <c r="AX28" s="287">
        <f t="shared" si="22"/>
        <v>43.3</v>
      </c>
      <c r="AY28" s="234">
        <f t="shared" si="23"/>
        <v>45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30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16</v>
      </c>
      <c r="AW29" s="234">
        <f>COUNTIF( AV$7:AV29, AV29 )</f>
        <v>9</v>
      </c>
      <c r="AX29" s="287">
        <f t="shared" si="22"/>
        <v>16.899999999999999</v>
      </c>
      <c r="AY29" s="234">
        <f t="shared" si="23"/>
        <v>24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50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4</v>
      </c>
      <c r="AX30" s="287">
        <f t="shared" si="22"/>
        <v>43.4</v>
      </c>
      <c r="AY30" s="234">
        <f t="shared" si="23"/>
        <v>46</v>
      </c>
      <c r="AZ30" s="236"/>
      <c r="BA30" s="236"/>
      <c r="BC30" s="234">
        <f t="shared" ca="1" si="24"/>
        <v>24</v>
      </c>
      <c r="BD30" s="288">
        <f t="shared" ca="1" si="6"/>
        <v>23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33</v>
      </c>
      <c r="AW31" s="234">
        <f>COUNTIF( AV$7:AV31, AV31 )</f>
        <v>5</v>
      </c>
      <c r="AX31" s="287">
        <f t="shared" si="22"/>
        <v>33.5</v>
      </c>
      <c r="AY31" s="234">
        <f t="shared" si="23"/>
        <v>37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33</v>
      </c>
      <c r="AW32" s="234">
        <f>COUNTIF( AV$7:AV32, AV32 )</f>
        <v>6</v>
      </c>
      <c r="AX32" s="287">
        <f t="shared" si="22"/>
        <v>33.6</v>
      </c>
      <c r="AY32" s="234">
        <f t="shared" si="23"/>
        <v>38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>
        <f t="shared" ca="1" si="18"/>
        <v>1</v>
      </c>
      <c r="AJ33" s="236">
        <f t="shared" ca="1" si="19"/>
        <v>16</v>
      </c>
      <c r="AK33" s="236" t="str">
        <f t="shared" ca="1" si="20"/>
        <v>A-</v>
      </c>
      <c r="AL33" s="236">
        <f t="shared" ca="1" si="20"/>
        <v>20</v>
      </c>
      <c r="AM33" s="236" t="str">
        <f t="shared" ca="1" si="4"/>
        <v>Change</v>
      </c>
      <c r="AQ33" s="286" t="s">
        <v>12</v>
      </c>
      <c r="AR33" s="286" t="s">
        <v>16</v>
      </c>
      <c r="AS33" s="286">
        <v>19</v>
      </c>
      <c r="AT33" s="289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33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MR</v>
      </c>
      <c r="F36" s="306"/>
      <c r="G36" s="307">
        <f t="shared" ca="1" si="1"/>
        <v>43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33</v>
      </c>
      <c r="AW36" s="234">
        <f>COUNTIF( AV$7:AV36, AV36 )</f>
        <v>7</v>
      </c>
      <c r="AX36" s="287">
        <f t="shared" si="22"/>
        <v>33.700000000000003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43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478" t="s">
        <v>59</v>
      </c>
      <c r="B38" s="479" t="s">
        <v>16</v>
      </c>
      <c r="C38" s="479">
        <v>19</v>
      </c>
      <c r="D38" s="443" t="s">
        <v>566</v>
      </c>
      <c r="E38" s="480" t="str">
        <f t="shared" ca="1" si="8"/>
        <v>R</v>
      </c>
      <c r="F38" s="306"/>
      <c r="G38" s="307">
        <f t="shared" ca="1" si="1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>
        <f t="shared" ca="1" si="18"/>
        <v>1</v>
      </c>
      <c r="AJ38" s="236" t="e">
        <f t="shared" ca="1" si="19"/>
        <v>#N/A</v>
      </c>
      <c r="AK38" s="236" t="str">
        <f t="shared" ca="1" si="20"/>
        <v/>
      </c>
      <c r="AL38" s="236" t="str">
        <f t="shared" ca="1" si="20"/>
        <v/>
      </c>
      <c r="AM38" s="236" t="str">
        <f t="shared" ca="1" si="4"/>
        <v>Change</v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33</v>
      </c>
      <c r="AW38" s="234">
        <f>COUNTIF( AV$7:AV38, AV38 )</f>
        <v>8</v>
      </c>
      <c r="AX38" s="287">
        <f t="shared" si="22"/>
        <v>33.799999999999997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45</v>
      </c>
      <c r="BF38" s="240" t="str">
        <f t="shared" ca="1" si="7"/>
        <v>Westar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WR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16</v>
      </c>
      <c r="AS39" s="286">
        <v>19</v>
      </c>
      <c r="AT39" s="286" t="s">
        <v>317</v>
      </c>
      <c r="AV39" s="234">
        <f t="shared" si="21"/>
        <v>16</v>
      </c>
      <c r="AW39" s="234">
        <f>COUNTIF( AV$7:AV39, AV39 )</f>
        <v>12</v>
      </c>
      <c r="AX39" s="287">
        <f t="shared" si="22"/>
        <v>17.2</v>
      </c>
      <c r="AY39" s="234">
        <f t="shared" si="23"/>
        <v>27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8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28</v>
      </c>
      <c r="AS42" s="286">
        <v>18</v>
      </c>
      <c r="AT42" s="286" t="s">
        <v>323</v>
      </c>
      <c r="AV42" s="234">
        <f t="shared" si="21"/>
        <v>33</v>
      </c>
      <c r="AW42" s="234">
        <f>COUNTIF( AV$7:AV42, AV42 )</f>
        <v>9</v>
      </c>
      <c r="AX42" s="287">
        <f t="shared" si="22"/>
        <v>33.9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21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20</v>
      </c>
      <c r="B43" s="304" t="s">
        <v>28</v>
      </c>
      <c r="C43" s="304">
        <v>18</v>
      </c>
      <c r="D43" s="304" t="s">
        <v>302</v>
      </c>
      <c r="E43" s="305" t="str">
        <f t="shared" ca="1" si="8"/>
        <v>R</v>
      </c>
      <c r="F43" s="306"/>
      <c r="G43" s="307">
        <f t="shared" ca="1" si="1"/>
        <v>28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25</v>
      </c>
      <c r="BF43" s="240" t="str">
        <f t="shared" ca="1" si="25"/>
        <v>IDACORP,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IDA</v>
      </c>
    </row>
    <row r="44" spans="1:61" ht="13.8" x14ac:dyDescent="0.25">
      <c r="A44" s="303" t="s">
        <v>58</v>
      </c>
      <c r="B44" s="304" t="s">
        <v>28</v>
      </c>
      <c r="C44" s="304">
        <v>18</v>
      </c>
      <c r="D44" s="304" t="s">
        <v>445</v>
      </c>
      <c r="E44" s="305" t="str">
        <f t="shared" ca="1" si="8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>
        <f t="shared" ca="1" si="3"/>
        <v>1</v>
      </c>
      <c r="AH44" s="236" t="str">
        <f t="shared" ca="1" si="18"/>
        <v/>
      </c>
      <c r="AJ44" s="236">
        <f t="shared" ca="1" si="19"/>
        <v>52</v>
      </c>
      <c r="AK44" s="236" t="str">
        <f t="shared" ca="1" si="20"/>
        <v>BBB-</v>
      </c>
      <c r="AL44" s="236">
        <f t="shared" ca="1" si="20"/>
        <v>17</v>
      </c>
      <c r="AM44" s="236" t="str">
        <f t="shared" ca="1" si="4"/>
        <v>Change</v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14</v>
      </c>
      <c r="AX44" s="287">
        <f t="shared" si="22"/>
        <v>17.399999999999999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26</v>
      </c>
      <c r="BF44" s="240" t="str">
        <f t="shared" ca="1" si="25"/>
        <v>IPALCO Enterprises,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**IPALCO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43</v>
      </c>
      <c r="AW45" s="234">
        <f>COUNTIF( AV$7:AV45, AV45 )</f>
        <v>5</v>
      </c>
      <c r="AX45" s="287">
        <f t="shared" si="22"/>
        <v>43.5</v>
      </c>
      <c r="AY45" s="234">
        <f t="shared" si="23"/>
        <v>47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28</v>
      </c>
      <c r="AS46" s="286">
        <v>18</v>
      </c>
      <c r="AT46" s="286" t="s">
        <v>326</v>
      </c>
      <c r="AV46" s="234">
        <f t="shared" si="21"/>
        <v>33</v>
      </c>
      <c r="AW46" s="234">
        <f>COUNTIF( AV$7:AV46, AV46 )</f>
        <v>10</v>
      </c>
      <c r="AX46" s="287">
        <f t="shared" si="22"/>
        <v>34</v>
      </c>
      <c r="AY46" s="234">
        <f t="shared" si="23"/>
        <v>42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15</v>
      </c>
      <c r="AX47" s="287">
        <f t="shared" si="22"/>
        <v>17.5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13</v>
      </c>
      <c r="B48" s="304" t="s">
        <v>28</v>
      </c>
      <c r="C48" s="304">
        <v>18</v>
      </c>
      <c r="D48" s="304" t="s">
        <v>326</v>
      </c>
      <c r="E48" s="305" t="str">
        <f t="shared" ca="1" si="8"/>
        <v>R</v>
      </c>
      <c r="F48" s="306"/>
      <c r="G48" s="307">
        <f t="shared" ca="1" si="1"/>
        <v>42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40</v>
      </c>
      <c r="BF48" s="240" t="str">
        <f t="shared" ca="1" si="25"/>
        <v>SCANA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SCG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53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16</v>
      </c>
      <c r="AX49" s="287">
        <f t="shared" si="22"/>
        <v>17.600000000000001</v>
      </c>
      <c r="AY49" s="234">
        <f t="shared" si="23"/>
        <v>31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64</v>
      </c>
      <c r="B50" s="304" t="s">
        <v>49</v>
      </c>
      <c r="C50" s="304">
        <v>17</v>
      </c>
      <c r="D50" s="304" t="s">
        <v>442</v>
      </c>
      <c r="E50" s="305" t="str">
        <f t="shared" ca="1" si="8"/>
        <v>R</v>
      </c>
      <c r="F50" s="306"/>
      <c r="G50" s="307">
        <f t="shared" ca="1" si="1"/>
        <v>54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>
        <f t="shared" ca="1" si="3"/>
        <v>1</v>
      </c>
      <c r="AH50" s="236" t="str">
        <f t="shared" ca="1" si="18"/>
        <v/>
      </c>
      <c r="AJ50" s="236">
        <f t="shared" ca="1" si="19"/>
        <v>54</v>
      </c>
      <c r="AK50" s="236" t="str">
        <f t="shared" ca="1" si="20"/>
        <v>BB</v>
      </c>
      <c r="AL50" s="236">
        <f t="shared" ca="1" si="20"/>
        <v>15</v>
      </c>
      <c r="AM50" s="236" t="str">
        <f t="shared" ca="1" si="4"/>
        <v>Change</v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14</v>
      </c>
      <c r="BF50" s="240" t="str">
        <f t="shared" ca="1" si="25"/>
        <v>DPL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**DPL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R</v>
      </c>
      <c r="F51" s="306"/>
      <c r="G51" s="307">
        <f t="shared" ca="1" si="1"/>
        <v>26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59</v>
      </c>
      <c r="AR51" s="286" t="s">
        <v>16</v>
      </c>
      <c r="AS51" s="286">
        <v>19</v>
      </c>
      <c r="AT51" s="286" t="s">
        <v>336</v>
      </c>
      <c r="AV51" s="234">
        <f t="shared" si="21"/>
        <v>16</v>
      </c>
      <c r="AW51" s="234">
        <f>COUNTIF( AV$7:AV51, AV51 )</f>
        <v>17</v>
      </c>
      <c r="AX51" s="287">
        <f t="shared" si="22"/>
        <v>17.7</v>
      </c>
      <c r="AY51" s="234">
        <f t="shared" si="23"/>
        <v>32</v>
      </c>
      <c r="AZ51" s="236"/>
      <c r="BA51" s="236"/>
      <c r="BC51" s="234">
        <f t="shared" ca="1" si="24"/>
        <v>45</v>
      </c>
      <c r="BD51" s="288">
        <f t="shared" ca="1" si="6"/>
        <v>22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MR</v>
      </c>
      <c r="F52" s="306"/>
      <c r="G52" s="307">
        <f t="shared" ca="1" si="1"/>
        <v>27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26</v>
      </c>
      <c r="AR52" s="286" t="s">
        <v>10</v>
      </c>
      <c r="AS52" s="286">
        <v>20</v>
      </c>
      <c r="AT52" s="286" t="s">
        <v>335</v>
      </c>
      <c r="AV52" s="234">
        <f t="shared" si="21"/>
        <v>3</v>
      </c>
      <c r="AW52" s="234">
        <f>COUNTIF( AV$7:AV52, AV52 )</f>
        <v>12</v>
      </c>
      <c r="AX52" s="287">
        <f t="shared" si="22"/>
        <v>4.2</v>
      </c>
      <c r="AY52" s="234">
        <f t="shared" si="23"/>
        <v>14</v>
      </c>
      <c r="AZ52" s="236"/>
      <c r="BA52" s="236"/>
      <c r="BC52" s="234">
        <f t="shared" ca="1" si="24"/>
        <v>46</v>
      </c>
      <c r="BD52" s="288">
        <f t="shared" ca="1" si="6"/>
        <v>24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57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257</v>
      </c>
      <c r="AR53" s="286" t="s">
        <v>10</v>
      </c>
      <c r="AS53" s="286">
        <v>20</v>
      </c>
      <c r="AT53" s="286" t="s">
        <v>337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39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1</v>
      </c>
      <c r="AX54" s="287">
        <f t="shared" si="22"/>
        <v>99.1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2</v>
      </c>
      <c r="AX55" s="287">
        <f t="shared" si="22"/>
        <v>99.2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3</v>
      </c>
      <c r="AX56" s="287">
        <f t="shared" si="22"/>
        <v>99.3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4</v>
      </c>
      <c r="AX57" s="287">
        <f t="shared" si="22"/>
        <v>99.4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5</v>
      </c>
      <c r="AX58" s="287">
        <f t="shared" si="22"/>
        <v>99.5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6</v>
      </c>
      <c r="AX59" s="287">
        <f t="shared" si="22"/>
        <v>99.6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7</v>
      </c>
      <c r="AX60" s="287">
        <f t="shared" si="22"/>
        <v>99.7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8</v>
      </c>
      <c r="AX61" s="287">
        <f t="shared" si="22"/>
        <v>99.8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9</v>
      </c>
      <c r="AX62" s="287">
        <f t="shared" si="22"/>
        <v>99.9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10</v>
      </c>
      <c r="AX63" s="287">
        <f t="shared" si="22"/>
        <v>100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19.041666666666668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18.979166666666668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37 E39:E59">
    <cfRule type="expression" dxfId="983" priority="31" stopIfTrue="1">
      <formula>IF( $AH7 = 1, TRUE, FALSE )</formula>
    </cfRule>
    <cfRule type="expression" dxfId="982" priority="32" stopIfTrue="1">
      <formula>IF( $AG7 = 1, TRUE, FALSE )</formula>
    </cfRule>
    <cfRule type="expression" dxfId="981" priority="33" stopIfTrue="1">
      <formula>IF( $AF7 = 1, TRUE, FALSE )</formula>
    </cfRule>
  </conditionalFormatting>
  <conditionalFormatting sqref="A67:E67">
    <cfRule type="expression" dxfId="980" priority="34" stopIfTrue="1">
      <formula>IF( $AH67 = 1, TRUE, FALSE )</formula>
    </cfRule>
    <cfRule type="expression" dxfId="979" priority="35" stopIfTrue="1">
      <formula>IF( $AG67 = 1, TRUE, FALSE )</formula>
    </cfRule>
    <cfRule type="expression" dxfId="978" priority="36" stopIfTrue="1">
      <formula>IF( $AF67 = 1, TRUE, FALSE )</formula>
    </cfRule>
  </conditionalFormatting>
  <conditionalFormatting sqref="A66:E66">
    <cfRule type="expression" dxfId="977" priority="28" stopIfTrue="1">
      <formula>IF( $AH66 = 1, TRUE, FALSE )</formula>
    </cfRule>
    <cfRule type="expression" dxfId="976" priority="29" stopIfTrue="1">
      <formula>IF( $AG66 = 1, TRUE, FALSE )</formula>
    </cfRule>
    <cfRule type="expression" dxfId="975" priority="30" stopIfTrue="1">
      <formula>IF( $AF66 = 1, TRUE, FALSE )</formula>
    </cfRule>
  </conditionalFormatting>
  <conditionalFormatting sqref="A8:D33 B7:D7 A35:D37 A39:D58">
    <cfRule type="expression" dxfId="974" priority="25" stopIfTrue="1">
      <formula>IF( $AH7 = 1, TRUE, FALSE )</formula>
    </cfRule>
    <cfRule type="expression" dxfId="973" priority="26" stopIfTrue="1">
      <formula>IF( $AG7 = 1, TRUE, FALSE )</formula>
    </cfRule>
    <cfRule type="expression" dxfId="972" priority="27" stopIfTrue="1">
      <formula>IF( $AF7 = 1, TRUE, FALSE )</formula>
    </cfRule>
  </conditionalFormatting>
  <conditionalFormatting sqref="A59:D59">
    <cfRule type="expression" dxfId="971" priority="22" stopIfTrue="1">
      <formula>IF( $AH59 = 1, TRUE, FALSE )</formula>
    </cfRule>
    <cfRule type="expression" dxfId="970" priority="23" stopIfTrue="1">
      <formula>IF( $AG59 = 1, TRUE, FALSE )</formula>
    </cfRule>
    <cfRule type="expression" dxfId="969" priority="24" stopIfTrue="1">
      <formula>IF( $AF59 = 1, TRUE, FALSE )</formula>
    </cfRule>
  </conditionalFormatting>
  <conditionalFormatting sqref="A61:D65">
    <cfRule type="expression" dxfId="968" priority="19" stopIfTrue="1">
      <formula>IF( $AH61 = 1, TRUE, FALSE )</formula>
    </cfRule>
    <cfRule type="expression" dxfId="967" priority="20" stopIfTrue="1">
      <formula>IF( $AG61 = 1, TRUE, FALSE )</formula>
    </cfRule>
    <cfRule type="expression" dxfId="966" priority="21" stopIfTrue="1">
      <formula>IF( $AF61 = 1, TRUE, FALSE )</formula>
    </cfRule>
  </conditionalFormatting>
  <conditionalFormatting sqref="U8:U12">
    <cfRule type="cellIs" dxfId="965" priority="18" operator="equal">
      <formula>0</formula>
    </cfRule>
  </conditionalFormatting>
  <conditionalFormatting sqref="O8:O12 Q8:Q12">
    <cfRule type="cellIs" dxfId="964" priority="17" operator="equal">
      <formula>0</formula>
    </cfRule>
  </conditionalFormatting>
  <conditionalFormatting sqref="V8:V12">
    <cfRule type="cellIs" dxfId="963" priority="16" operator="equal">
      <formula>0</formula>
    </cfRule>
  </conditionalFormatting>
  <conditionalFormatting sqref="S8:S12">
    <cfRule type="cellIs" dxfId="962" priority="14" operator="equal">
      <formula>0</formula>
    </cfRule>
  </conditionalFormatting>
  <conditionalFormatting sqref="R8:R12">
    <cfRule type="cellIs" dxfId="961" priority="15" operator="equal">
      <formula>0</formula>
    </cfRule>
  </conditionalFormatting>
  <conditionalFormatting sqref="P8:P12">
    <cfRule type="cellIs" dxfId="960" priority="13" operator="equal">
      <formula>0</formula>
    </cfRule>
  </conditionalFormatting>
  <conditionalFormatting sqref="M8:M12">
    <cfRule type="cellIs" dxfId="959" priority="12" operator="equal">
      <formula>0</formula>
    </cfRule>
  </conditionalFormatting>
  <conditionalFormatting sqref="T8:T12">
    <cfRule type="cellIs" dxfId="958" priority="11" operator="equal">
      <formula>0</formula>
    </cfRule>
  </conditionalFormatting>
  <conditionalFormatting sqref="N8:N12">
    <cfRule type="cellIs" dxfId="957" priority="10" operator="equal">
      <formula>0</formula>
    </cfRule>
  </conditionalFormatting>
  <conditionalFormatting sqref="K8:K12">
    <cfRule type="cellIs" dxfId="956" priority="9" operator="equal">
      <formula>0</formula>
    </cfRule>
  </conditionalFormatting>
  <conditionalFormatting sqref="I8:I12">
    <cfRule type="cellIs" dxfId="955" priority="8" operator="equal">
      <formula>0</formula>
    </cfRule>
  </conditionalFormatting>
  <conditionalFormatting sqref="W8:W12">
    <cfRule type="cellIs" dxfId="954" priority="7" operator="equal">
      <formula>0</formula>
    </cfRule>
  </conditionalFormatting>
  <conditionalFormatting sqref="A7">
    <cfRule type="expression" dxfId="953" priority="4" stopIfTrue="1">
      <formula>IF( $AH7 = 1, TRUE, FALSE )</formula>
    </cfRule>
    <cfRule type="expression" dxfId="952" priority="5" stopIfTrue="1">
      <formula>IF( $AG7 = 1, TRUE, FALSE )</formula>
    </cfRule>
    <cfRule type="expression" dxfId="951" priority="6" stopIfTrue="1">
      <formula>IF( $AF7 = 1, TRUE, FALSE )</formula>
    </cfRule>
  </conditionalFormatting>
  <conditionalFormatting sqref="A34:D34">
    <cfRule type="expression" dxfId="950" priority="1" stopIfTrue="1">
      <formula>IF( $AH34 = 1, TRUE, FALSE )</formula>
    </cfRule>
    <cfRule type="expression" dxfId="949" priority="2" stopIfTrue="1">
      <formula>IF( $AG34 = 1, TRUE, FALSE )</formula>
    </cfRule>
    <cfRule type="expression" dxfId="94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92D050"/>
    <pageSetUpPr fitToPage="1"/>
  </sheetPr>
  <dimension ref="C1:W19"/>
  <sheetViews>
    <sheetView showGridLines="0" zoomScale="90" zoomScaleNormal="90" workbookViewId="0"/>
  </sheetViews>
  <sheetFormatPr defaultColWidth="9.109375" defaultRowHeight="13.2" x14ac:dyDescent="0.25"/>
  <cols>
    <col min="1" max="2" width="2.6640625" style="1" customWidth="1"/>
    <col min="3" max="3" width="25.109375" style="1" customWidth="1"/>
    <col min="4" max="8" width="9.109375" style="1"/>
    <col min="9" max="10" width="8.44140625" style="1" customWidth="1"/>
    <col min="11" max="16384" width="9.109375" style="1"/>
  </cols>
  <sheetData>
    <row r="1" spans="3:23" ht="17.399999999999999" x14ac:dyDescent="0.3">
      <c r="C1" s="18" t="s">
        <v>271</v>
      </c>
      <c r="D1" s="4"/>
      <c r="E1" s="4"/>
      <c r="F1" s="4"/>
      <c r="G1" s="4"/>
    </row>
    <row r="2" spans="3:23" ht="17.399999999999999" x14ac:dyDescent="0.3">
      <c r="C2" s="18"/>
      <c r="D2" s="4"/>
      <c r="E2" s="4"/>
      <c r="F2" s="4"/>
      <c r="G2" s="4"/>
    </row>
    <row r="3" spans="3:23" ht="17.399999999999999" x14ac:dyDescent="0.3">
      <c r="C3" s="18"/>
      <c r="D3" s="4"/>
      <c r="E3" s="4"/>
      <c r="F3" s="4"/>
      <c r="G3" s="4"/>
    </row>
    <row r="5" spans="3:23" x14ac:dyDescent="0.25">
      <c r="C5" s="497" t="s">
        <v>216</v>
      </c>
      <c r="D5" s="497"/>
      <c r="E5" s="497"/>
      <c r="F5" s="497"/>
      <c r="G5" s="498"/>
      <c r="H5" s="498"/>
      <c r="I5" s="498"/>
      <c r="J5" s="15"/>
    </row>
    <row r="6" spans="3:23" x14ac:dyDescent="0.25">
      <c r="C6" s="55"/>
      <c r="D6" s="55"/>
      <c r="E6" s="55"/>
      <c r="F6" s="55"/>
      <c r="G6" s="55"/>
      <c r="H6" s="55"/>
      <c r="I6" s="55"/>
    </row>
    <row r="7" spans="3:23" x14ac:dyDescent="0.25">
      <c r="C7" s="495" t="s">
        <v>557</v>
      </c>
      <c r="D7" s="496"/>
      <c r="E7" s="496"/>
      <c r="F7" s="496"/>
      <c r="G7" s="56"/>
      <c r="H7" s="56"/>
      <c r="I7" s="55"/>
    </row>
    <row r="8" spans="3:23" x14ac:dyDescent="0.25">
      <c r="C8" s="55"/>
      <c r="D8" s="55"/>
      <c r="E8" s="55"/>
      <c r="F8" s="55"/>
      <c r="G8" s="55"/>
      <c r="H8" s="55"/>
      <c r="I8" s="57"/>
    </row>
    <row r="9" spans="3:23" x14ac:dyDescent="0.25">
      <c r="C9" s="54" t="s">
        <v>217</v>
      </c>
      <c r="D9" s="61">
        <v>2002</v>
      </c>
      <c r="E9" s="61">
        <v>2003</v>
      </c>
      <c r="F9" s="61">
        <v>2004</v>
      </c>
      <c r="G9" s="61">
        <v>2005</v>
      </c>
      <c r="H9" s="61">
        <v>2006</v>
      </c>
      <c r="I9" s="62">
        <v>2007</v>
      </c>
      <c r="J9" s="61">
        <v>2008</v>
      </c>
      <c r="K9" s="61">
        <v>2009</v>
      </c>
      <c r="L9" s="61">
        <v>2010</v>
      </c>
      <c r="M9" s="61">
        <v>2011</v>
      </c>
      <c r="N9" s="61">
        <v>2012</v>
      </c>
      <c r="O9" s="61">
        <v>2013</v>
      </c>
      <c r="P9" s="61">
        <v>2014</v>
      </c>
      <c r="Q9" s="62">
        <v>2015</v>
      </c>
      <c r="R9" s="62">
        <v>2016</v>
      </c>
      <c r="S9" s="62">
        <v>2017</v>
      </c>
      <c r="T9" s="62">
        <v>2018</v>
      </c>
      <c r="U9" s="62">
        <v>2019</v>
      </c>
      <c r="V9" s="62">
        <v>2020</v>
      </c>
      <c r="W9" s="62">
        <v>2021</v>
      </c>
    </row>
    <row r="10" spans="3:23" x14ac:dyDescent="0.25">
      <c r="C10" s="55"/>
      <c r="D10" s="61"/>
      <c r="E10" s="61"/>
      <c r="F10" s="61"/>
      <c r="G10" s="55"/>
      <c r="H10" s="55"/>
      <c r="I10" s="57"/>
      <c r="J10" s="55"/>
      <c r="K10" s="55"/>
    </row>
    <row r="11" spans="3:23" x14ac:dyDescent="0.25">
      <c r="C11" s="420" t="s">
        <v>89</v>
      </c>
      <c r="D11" s="412">
        <v>57</v>
      </c>
      <c r="E11" s="412">
        <v>62</v>
      </c>
      <c r="F11" s="412">
        <v>34</v>
      </c>
      <c r="G11" s="412">
        <v>22</v>
      </c>
      <c r="H11" s="413">
        <v>31</v>
      </c>
      <c r="I11" s="413">
        <v>41</v>
      </c>
      <c r="J11" s="413">
        <v>17</v>
      </c>
      <c r="K11" s="413">
        <v>14</v>
      </c>
      <c r="L11" s="413">
        <v>24</v>
      </c>
      <c r="M11" s="413">
        <f ca="1">'II. Upgrades &amp; Downgrades'!AS50</f>
        <v>25</v>
      </c>
      <c r="N11" s="413">
        <f ca="1">'II. Upgrades &amp; Downgrades'!AW50</f>
        <v>26</v>
      </c>
      <c r="O11" s="413">
        <f ca="1">'II. Upgrades &amp; Downgrades'!BA50</f>
        <v>23</v>
      </c>
      <c r="P11" s="413">
        <f ca="1">'II. Upgrades &amp; Downgrades'!BE50</f>
        <v>14</v>
      </c>
      <c r="Q11" s="413">
        <f ca="1">'II. Upgrades &amp; Downgrades'!BI50</f>
        <v>11</v>
      </c>
      <c r="R11" s="413">
        <f ca="1">'II. Upgrades &amp; Downgrades'!BM50</f>
        <v>16</v>
      </c>
      <c r="S11" s="413">
        <f ca="1">'II. Upgrades &amp; Downgrades'!BQ50</f>
        <v>15</v>
      </c>
      <c r="T11" s="413">
        <f ca="1">'II. Upgrades &amp; Downgrades'!BU50</f>
        <v>33</v>
      </c>
      <c r="U11" s="413">
        <f ca="1">'II. Upgrades &amp; Downgrades'!BY50</f>
        <v>36</v>
      </c>
      <c r="V11" s="413">
        <f ca="1">'II. Upgrades &amp; Downgrades'!CC50</f>
        <v>24</v>
      </c>
      <c r="W11" s="413">
        <f ca="1">'II. Upgrades &amp; Downgrades'!CG50</f>
        <v>1</v>
      </c>
    </row>
    <row r="12" spans="3:23" x14ac:dyDescent="0.25">
      <c r="C12" s="419" t="s">
        <v>218</v>
      </c>
      <c r="D12" s="405">
        <v>118</v>
      </c>
      <c r="E12" s="405">
        <v>79</v>
      </c>
      <c r="F12" s="405">
        <v>42</v>
      </c>
      <c r="G12" s="405">
        <v>46</v>
      </c>
      <c r="H12" s="406">
        <v>39</v>
      </c>
      <c r="I12" s="406">
        <v>32</v>
      </c>
      <c r="J12" s="406">
        <v>6</v>
      </c>
      <c r="K12" s="406">
        <v>23</v>
      </c>
      <c r="L12" s="406">
        <v>20</v>
      </c>
      <c r="M12" s="406">
        <f ca="1">'II. Upgrades &amp; Downgrades'!AS51</f>
        <v>11</v>
      </c>
      <c r="N12" s="406">
        <f ca="1">'II. Upgrades &amp; Downgrades'!AW51</f>
        <v>20</v>
      </c>
      <c r="O12" s="406">
        <f ca="1">'II. Upgrades &amp; Downgrades'!BA51</f>
        <v>17</v>
      </c>
      <c r="P12" s="406">
        <f ca="1">'II. Upgrades &amp; Downgrades'!BE51</f>
        <v>85</v>
      </c>
      <c r="Q12" s="406">
        <f ca="1">'II. Upgrades &amp; Downgrades'!BI51</f>
        <v>12</v>
      </c>
      <c r="R12" s="406">
        <f ca="1">'II. Upgrades &amp; Downgrades'!BM51</f>
        <v>13</v>
      </c>
      <c r="S12" s="406">
        <f ca="1">'II. Upgrades &amp; Downgrades'!BQ51</f>
        <v>12</v>
      </c>
      <c r="T12" s="406">
        <f ca="1">'II. Upgrades &amp; Downgrades'!BU51</f>
        <v>23</v>
      </c>
      <c r="U12" s="406">
        <f ca="1">'II. Upgrades &amp; Downgrades'!BY51</f>
        <v>20</v>
      </c>
      <c r="V12" s="406">
        <f ca="1">'II. Upgrades &amp; Downgrades'!CC51</f>
        <v>12</v>
      </c>
      <c r="W12" s="406">
        <f ca="1">'II. Upgrades &amp; Downgrades'!CG51</f>
        <v>6</v>
      </c>
    </row>
    <row r="13" spans="3:23" x14ac:dyDescent="0.25">
      <c r="C13" s="421" t="s">
        <v>98</v>
      </c>
      <c r="D13" s="418">
        <v>125</v>
      </c>
      <c r="E13" s="418">
        <v>112</v>
      </c>
      <c r="F13" s="417">
        <v>34</v>
      </c>
      <c r="G13" s="417">
        <v>53</v>
      </c>
      <c r="H13" s="418">
        <v>40</v>
      </c>
      <c r="I13" s="418">
        <v>48</v>
      </c>
      <c r="J13" s="418">
        <v>27</v>
      </c>
      <c r="K13" s="418">
        <v>20</v>
      </c>
      <c r="L13" s="418">
        <v>36</v>
      </c>
      <c r="M13" s="418">
        <f ca="1">'II. Upgrades &amp; Downgrades'!AS52</f>
        <v>24</v>
      </c>
      <c r="N13" s="418">
        <f ca="1">'II. Upgrades &amp; Downgrades'!AW52</f>
        <v>30</v>
      </c>
      <c r="O13" s="418">
        <f ca="1">'II. Upgrades &amp; Downgrades'!BA52</f>
        <v>40</v>
      </c>
      <c r="P13" s="418">
        <f ca="1">'II. Upgrades &amp; Downgrades'!BE52</f>
        <v>7</v>
      </c>
      <c r="Q13" s="418">
        <f ca="1">'II. Upgrades &amp; Downgrades'!BI52</f>
        <v>27</v>
      </c>
      <c r="R13" s="418">
        <f ca="1">'II. Upgrades &amp; Downgrades'!BM52</f>
        <v>38</v>
      </c>
      <c r="S13" s="418">
        <f ca="1">'II. Upgrades &amp; Downgrades'!BQ52</f>
        <v>25</v>
      </c>
      <c r="T13" s="418">
        <f ca="1">'II. Upgrades &amp; Downgrades'!BU52</f>
        <v>37</v>
      </c>
      <c r="U13" s="418">
        <f ca="1">'II. Upgrades &amp; Downgrades'!BY52</f>
        <v>34</v>
      </c>
      <c r="V13" s="418">
        <f ca="1">'II. Upgrades &amp; Downgrades'!CC52</f>
        <v>23</v>
      </c>
      <c r="W13" s="418">
        <f ca="1">'II. Upgrades &amp; Downgrades'!CG52</f>
        <v>11</v>
      </c>
    </row>
    <row r="14" spans="3:23" s="175" customFormat="1" x14ac:dyDescent="0.25">
      <c r="C14" s="407" t="s">
        <v>219</v>
      </c>
      <c r="D14" s="408">
        <f t="shared" ref="D14:J14" si="0">SUM(D11:D13)</f>
        <v>300</v>
      </c>
      <c r="E14" s="408">
        <f t="shared" si="0"/>
        <v>253</v>
      </c>
      <c r="F14" s="407">
        <f t="shared" si="0"/>
        <v>110</v>
      </c>
      <c r="G14" s="407">
        <f t="shared" si="0"/>
        <v>121</v>
      </c>
      <c r="H14" s="407">
        <f t="shared" si="0"/>
        <v>110</v>
      </c>
      <c r="I14" s="408">
        <f t="shared" si="0"/>
        <v>121</v>
      </c>
      <c r="J14" s="408">
        <f t="shared" si="0"/>
        <v>50</v>
      </c>
      <c r="K14" s="408">
        <f t="shared" ref="K14:T14" si="1">SUM(K11:K13)</f>
        <v>57</v>
      </c>
      <c r="L14" s="408">
        <f t="shared" si="1"/>
        <v>80</v>
      </c>
      <c r="M14" s="408">
        <f t="shared" ca="1" si="1"/>
        <v>60</v>
      </c>
      <c r="N14" s="408">
        <f t="shared" ca="1" si="1"/>
        <v>76</v>
      </c>
      <c r="O14" s="408">
        <f t="shared" ca="1" si="1"/>
        <v>80</v>
      </c>
      <c r="P14" s="408">
        <f t="shared" ref="P14:R14" ca="1" si="2">SUM(P11:P13)</f>
        <v>106</v>
      </c>
      <c r="Q14" s="408">
        <f t="shared" ca="1" si="2"/>
        <v>50</v>
      </c>
      <c r="R14" s="408">
        <f t="shared" ca="1" si="2"/>
        <v>67</v>
      </c>
      <c r="S14" s="408">
        <f t="shared" ref="S14" ca="1" si="3">SUM(S11:S13)</f>
        <v>52</v>
      </c>
      <c r="T14" s="408">
        <f t="shared" ca="1" si="1"/>
        <v>93</v>
      </c>
      <c r="U14" s="408">
        <f ca="1">'II. Upgrades &amp; Downgrades'!BY53</f>
        <v>90</v>
      </c>
      <c r="V14" s="408">
        <f ca="1">'II. Upgrades &amp; Downgrades'!CC53</f>
        <v>59</v>
      </c>
      <c r="W14" s="408">
        <f ca="1">'II. Upgrades &amp; Downgrades'!CG53</f>
        <v>18</v>
      </c>
    </row>
    <row r="15" spans="3:23" x14ac:dyDescent="0.25">
      <c r="C15" s="55"/>
      <c r="D15" s="55"/>
      <c r="E15" s="55"/>
      <c r="F15" s="55"/>
      <c r="G15" s="55"/>
      <c r="H15" s="55"/>
      <c r="I15" s="55"/>
    </row>
    <row r="16" spans="3:23" x14ac:dyDescent="0.25">
      <c r="C16" s="54" t="s">
        <v>548</v>
      </c>
      <c r="D16" s="55"/>
      <c r="E16" s="55"/>
      <c r="F16" s="55"/>
      <c r="G16" s="55"/>
      <c r="H16" s="55"/>
      <c r="I16" s="55"/>
    </row>
    <row r="17" spans="3:9" x14ac:dyDescent="0.25">
      <c r="C17" s="70"/>
      <c r="D17" s="55"/>
      <c r="E17" s="55"/>
      <c r="F17" s="55"/>
      <c r="G17" s="55"/>
      <c r="H17" s="55"/>
      <c r="I17" s="55"/>
    </row>
    <row r="18" spans="3:9" x14ac:dyDescent="0.25">
      <c r="C18" s="55"/>
      <c r="D18" s="55"/>
      <c r="E18" s="55"/>
      <c r="F18" s="55"/>
      <c r="G18" s="55"/>
      <c r="H18" s="55"/>
      <c r="I18" s="55"/>
    </row>
    <row r="19" spans="3:9" x14ac:dyDescent="0.25">
      <c r="C19" s="55"/>
      <c r="D19" s="55"/>
      <c r="E19" s="55"/>
      <c r="F19" s="55"/>
      <c r="G19" s="55"/>
      <c r="H19" s="55"/>
      <c r="I19" s="55"/>
    </row>
  </sheetData>
  <mergeCells count="2">
    <mergeCell ref="C7:F7"/>
    <mergeCell ref="C5:I5"/>
  </mergeCells>
  <phoneticPr fontId="3" type="noConversion"/>
  <pageMargins left="0.75" right="0.75" top="1" bottom="1" header="0.5" footer="0.5"/>
  <pageSetup scale="63" orientation="landscape" horizontalDpi="1200" verticalDpi="1200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'Credit_2017Q3'!d:d</v>
      </c>
      <c r="AK2" s="240" t="str">
        <f>AK4 &amp; AK3</f>
        <v>'Credit_2017Q3'!b1</v>
      </c>
      <c r="AL2" s="240" t="str">
        <f>AL4 &amp; AL3</f>
        <v>'Credit_2017Q3'!c1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'Credit_2017Q3'!</v>
      </c>
      <c r="AK4" s="236" t="str">
        <f t="shared" ref="AK4:AL4" si="0">$AQ$5</f>
        <v>'Credit_2017Q3'!</v>
      </c>
      <c r="AL4" s="236" t="str">
        <f t="shared" si="0"/>
        <v>'Credit_2017Q3'!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(49)</v>
      </c>
      <c r="M5" s="509"/>
      <c r="N5" s="314"/>
      <c r="O5" s="507" t="str">
        <f ca="1">"Regulated" &amp; CHAR( 10 ) &amp; "(" &amp; O14 &amp; ")"</f>
        <v>Regulated
(35)</v>
      </c>
      <c r="P5" s="511"/>
      <c r="Q5" s="314"/>
      <c r="R5" s="507" t="str">
        <f ca="1">"Mostly Regulated" &amp; CHAR( 10 ) &amp; "(" &amp; R14 &amp; ")"</f>
        <v>Mostly Regulated
(14)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562</v>
      </c>
    </row>
    <row r="6" spans="1:61" ht="28.5" customHeight="1" x14ac:dyDescent="0.25">
      <c r="A6" s="299" t="s">
        <v>0</v>
      </c>
      <c r="B6" s="300" t="s">
        <v>555</v>
      </c>
      <c r="C6" s="338" t="s">
        <v>470</v>
      </c>
      <c r="D6" s="301"/>
      <c r="E6" s="302">
        <f ca="1">INDIRECT( E3 &amp; G1 )</f>
        <v>42735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58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0.34693877551020408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7</v>
      </c>
      <c r="S10" s="296">
        <f t="shared" ca="1" si="14"/>
        <v>0.5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0.18367346938775511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2</v>
      </c>
      <c r="S11" s="296">
        <f t="shared" ca="1" si="14"/>
        <v>0.14285714285714285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34</v>
      </c>
      <c r="AW12" s="234">
        <f>COUNTIF( AV$7:AV12, AV12 )</f>
        <v>1</v>
      </c>
      <c r="AX12" s="287">
        <f t="shared" si="22"/>
        <v>34.1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18.959183673469386</v>
      </c>
      <c r="Z14" s="261"/>
      <c r="AA14" s="463">
        <f ca="1">SUM(AA8:AA13)</f>
        <v>49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34</v>
      </c>
      <c r="AW14" s="234">
        <f>COUNTIF( AV$7:AV14, AV14 )</f>
        <v>2</v>
      </c>
      <c r="AX14" s="287">
        <f t="shared" si="22"/>
        <v>34.200000000000003</v>
      </c>
      <c r="AY14" s="234">
        <f t="shared" si="23"/>
        <v>35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19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19.057142857142857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18.857142857142858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.8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.8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.8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.8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9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.8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.8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.8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.8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34</v>
      </c>
      <c r="AW24" s="234">
        <f>COUNTIF( AV$7:AV24, AV24 )</f>
        <v>3</v>
      </c>
      <c r="AX24" s="287">
        <f t="shared" si="22"/>
        <v>34.299999999999997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.8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110</v>
      </c>
      <c r="AS26" s="286">
        <v>22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34</v>
      </c>
      <c r="AW27" s="234">
        <f>COUNTIF( AV$7:AV27, AV27 )</f>
        <v>4</v>
      </c>
      <c r="AX27" s="287">
        <f t="shared" si="22"/>
        <v>34.4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9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34</v>
      </c>
      <c r="AW31" s="234">
        <f>COUNTIF( AV$7:AV31, AV31 )</f>
        <v>5</v>
      </c>
      <c r="AX31" s="287">
        <f t="shared" si="22"/>
        <v>34.5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.8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.8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.8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**EFH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34</v>
      </c>
      <c r="AW36" s="234">
        <f>COUNTIF( AV$7:AV36, AV36 )</f>
        <v>6</v>
      </c>
      <c r="AX36" s="287">
        <f t="shared" si="22"/>
        <v>34.6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76</v>
      </c>
      <c r="B38" s="304" t="s">
        <v>16</v>
      </c>
      <c r="C38" s="304">
        <v>19</v>
      </c>
      <c r="D38" s="304" t="s">
        <v>333</v>
      </c>
      <c r="E38" s="305" t="str">
        <f t="shared" ca="1" si="8"/>
        <v>R</v>
      </c>
      <c r="F38" s="306"/>
      <c r="G38" s="307">
        <f t="shared" ca="1" si="1"/>
        <v>46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39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444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Unitil Corporation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UTL</v>
      </c>
    </row>
    <row r="39" spans="1:61" ht="13.8" x14ac:dyDescent="0.25">
      <c r="A39" s="303" t="s">
        <v>59</v>
      </c>
      <c r="B39" s="304" t="s">
        <v>16</v>
      </c>
      <c r="C39" s="304">
        <v>19</v>
      </c>
      <c r="D39" s="304" t="s">
        <v>336</v>
      </c>
      <c r="E39" s="305" t="str">
        <f t="shared" ca="1" si="8"/>
        <v>R</v>
      </c>
      <c r="F39" s="306"/>
      <c r="G39" s="307">
        <f t="shared" ca="1" si="1"/>
        <v>49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34</v>
      </c>
      <c r="AW39" s="234">
        <f>COUNTIF( AV$7:AV39, AV39 )</f>
        <v>7</v>
      </c>
      <c r="AX39" s="287">
        <f t="shared" si="22"/>
        <v>34.700000000000003</v>
      </c>
      <c r="AY39" s="234">
        <f t="shared" si="23"/>
        <v>40</v>
      </c>
      <c r="AZ39" s="236"/>
      <c r="BA39" s="236"/>
      <c r="BC39" s="234">
        <f t="shared" ca="1" si="24"/>
        <v>33</v>
      </c>
      <c r="BD39" s="288">
        <f t="shared" ca="1" si="6"/>
        <v>46</v>
      </c>
      <c r="BF39" s="240" t="str">
        <f t="shared" ref="BF39:BI63" ca="1" si="25">OFFSET( AQ$6, $BD39, 0 )</f>
        <v>Westar Energy, Inc.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WR</v>
      </c>
    </row>
    <row r="40" spans="1:61" ht="13.8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.8" x14ac:dyDescent="0.25">
      <c r="A41" s="303" t="s">
        <v>48</v>
      </c>
      <c r="B41" s="304" t="s">
        <v>28</v>
      </c>
      <c r="C41" s="304">
        <v>18</v>
      </c>
      <c r="D41" s="304" t="s">
        <v>279</v>
      </c>
      <c r="E41" s="305" t="str">
        <f t="shared" ca="1" si="8"/>
        <v>R</v>
      </c>
      <c r="F41" s="306"/>
      <c r="G41" s="307">
        <f t="shared" ca="1" si="1"/>
        <v>13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8</v>
      </c>
      <c r="BF41" s="240" t="str">
        <f t="shared" ca="1" si="25"/>
        <v>Black Hills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BKH</v>
      </c>
    </row>
    <row r="42" spans="1:61" ht="13.8" x14ac:dyDescent="0.25">
      <c r="A42" s="303" t="s">
        <v>34</v>
      </c>
      <c r="B42" s="304" t="s">
        <v>28</v>
      </c>
      <c r="C42" s="304">
        <v>18</v>
      </c>
      <c r="D42" s="304" t="s">
        <v>293</v>
      </c>
      <c r="E42" s="305" t="str">
        <f t="shared" ca="1" si="8"/>
        <v>R</v>
      </c>
      <c r="F42" s="306"/>
      <c r="G42" s="307">
        <f t="shared" ca="1" si="1"/>
        <v>21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El Paso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EE</v>
      </c>
    </row>
    <row r="43" spans="1:61" ht="13.8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34</v>
      </c>
      <c r="AW43" s="234">
        <f>COUNTIF( AV$7:AV43, AV43 )</f>
        <v>8</v>
      </c>
      <c r="AX43" s="287">
        <f t="shared" si="22"/>
        <v>34.799999999999997</v>
      </c>
      <c r="AY43" s="234">
        <f t="shared" si="23"/>
        <v>41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34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36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33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8"/>
        <v>R</v>
      </c>
      <c r="F47" s="306"/>
      <c r="G47" s="307">
        <f t="shared" ca="1" si="1"/>
        <v>40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28</v>
      </c>
      <c r="AS47" s="286">
        <v>18</v>
      </c>
      <c r="AT47" s="286" t="s">
        <v>326</v>
      </c>
      <c r="AV47" s="234">
        <f t="shared" si="21"/>
        <v>34</v>
      </c>
      <c r="AW47" s="234">
        <f>COUNTIF( AV$7:AV47, AV47 )</f>
        <v>9</v>
      </c>
      <c r="AX47" s="287">
        <f t="shared" si="22"/>
        <v>34.9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6"/>
        <v>37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13</v>
      </c>
      <c r="B48" s="304" t="s">
        <v>28</v>
      </c>
      <c r="C48" s="304">
        <v>18</v>
      </c>
      <c r="D48" s="304" t="s">
        <v>326</v>
      </c>
      <c r="E48" s="305" t="str">
        <f t="shared" ca="1" si="8"/>
        <v>MR</v>
      </c>
      <c r="F48" s="306"/>
      <c r="G48" s="307">
        <f t="shared" ca="1" si="1"/>
        <v>43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>
        <f t="shared" ca="1" si="18"/>
        <v>1</v>
      </c>
      <c r="AJ48" s="236">
        <f t="shared" ca="1" si="19"/>
        <v>37</v>
      </c>
      <c r="AK48" s="236" t="str">
        <f t="shared" ca="1" si="20"/>
        <v>BBB+</v>
      </c>
      <c r="AL48" s="236">
        <f t="shared" ca="1" si="20"/>
        <v>19</v>
      </c>
      <c r="AM48" s="236" t="str">
        <f t="shared" ca="1" si="4"/>
        <v>Change</v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17</v>
      </c>
      <c r="AW48" s="234">
        <f>COUNTIF( AV$7:AV48, AV48 )</f>
        <v>15</v>
      </c>
      <c r="AX48" s="287">
        <f t="shared" si="22"/>
        <v>18.5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41</v>
      </c>
      <c r="BF48" s="240" t="str">
        <f t="shared" ca="1" si="25"/>
        <v>SCANA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SCG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16</v>
      </c>
      <c r="AX50" s="287">
        <f t="shared" si="22"/>
        <v>18.600000000000001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17</v>
      </c>
      <c r="AX52" s="287">
        <f t="shared" si="22"/>
        <v>18.7</v>
      </c>
      <c r="AY52" s="234">
        <f t="shared" si="23"/>
        <v>33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61</v>
      </c>
      <c r="C54" s="304">
        <v>15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1</v>
      </c>
      <c r="AG54" s="236">
        <f t="shared" ca="1" si="3"/>
        <v>1</v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>Change</v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</v>
      </c>
      <c r="BH54" s="240">
        <f t="shared" ca="1" si="25"/>
        <v>15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18.959183673469386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47" priority="31" stopIfTrue="1">
      <formula>IF( $AH7 = 1, TRUE, FALSE )</formula>
    </cfRule>
    <cfRule type="expression" dxfId="946" priority="32" stopIfTrue="1">
      <formula>IF( $AG7 = 1, TRUE, FALSE )</formula>
    </cfRule>
    <cfRule type="expression" dxfId="945" priority="33" stopIfTrue="1">
      <formula>IF( $AF7 = 1, TRUE, FALSE )</formula>
    </cfRule>
  </conditionalFormatting>
  <conditionalFormatting sqref="A67:E67">
    <cfRule type="expression" dxfId="944" priority="34" stopIfTrue="1">
      <formula>IF( $AH67 = 1, TRUE, FALSE )</formula>
    </cfRule>
    <cfRule type="expression" dxfId="943" priority="35" stopIfTrue="1">
      <formula>IF( $AG67 = 1, TRUE, FALSE )</formula>
    </cfRule>
    <cfRule type="expression" dxfId="942" priority="36" stopIfTrue="1">
      <formula>IF( $AF67 = 1, TRUE, FALSE )</formula>
    </cfRule>
  </conditionalFormatting>
  <conditionalFormatting sqref="A66:E66">
    <cfRule type="expression" dxfId="941" priority="28" stopIfTrue="1">
      <formula>IF( $AH66 = 1, TRUE, FALSE )</formula>
    </cfRule>
    <cfRule type="expression" dxfId="940" priority="29" stopIfTrue="1">
      <formula>IF( $AG66 = 1, TRUE, FALSE )</formula>
    </cfRule>
    <cfRule type="expression" dxfId="939" priority="30" stopIfTrue="1">
      <formula>IF( $AF66 = 1, TRUE, FALSE )</formula>
    </cfRule>
  </conditionalFormatting>
  <conditionalFormatting sqref="A8:D33 B7:D7 A35:D58">
    <cfRule type="expression" dxfId="938" priority="25" stopIfTrue="1">
      <formula>IF( $AH7 = 1, TRUE, FALSE )</formula>
    </cfRule>
    <cfRule type="expression" dxfId="937" priority="26" stopIfTrue="1">
      <formula>IF( $AG7 = 1, TRUE, FALSE )</formula>
    </cfRule>
    <cfRule type="expression" dxfId="936" priority="27" stopIfTrue="1">
      <formula>IF( $AF7 = 1, TRUE, FALSE )</formula>
    </cfRule>
  </conditionalFormatting>
  <conditionalFormatting sqref="A59:D59">
    <cfRule type="expression" dxfId="935" priority="22" stopIfTrue="1">
      <formula>IF( $AH59 = 1, TRUE, FALSE )</formula>
    </cfRule>
    <cfRule type="expression" dxfId="934" priority="23" stopIfTrue="1">
      <formula>IF( $AG59 = 1, TRUE, FALSE )</formula>
    </cfRule>
    <cfRule type="expression" dxfId="933" priority="24" stopIfTrue="1">
      <formula>IF( $AF59 = 1, TRUE, FALSE )</formula>
    </cfRule>
  </conditionalFormatting>
  <conditionalFormatting sqref="A61:D65">
    <cfRule type="expression" dxfId="932" priority="19" stopIfTrue="1">
      <formula>IF( $AH61 = 1, TRUE, FALSE )</formula>
    </cfRule>
    <cfRule type="expression" dxfId="931" priority="20" stopIfTrue="1">
      <formula>IF( $AG61 = 1, TRUE, FALSE )</formula>
    </cfRule>
    <cfRule type="expression" dxfId="930" priority="21" stopIfTrue="1">
      <formula>IF( $AF61 = 1, TRUE, FALSE )</formula>
    </cfRule>
  </conditionalFormatting>
  <conditionalFormatting sqref="U8:U12">
    <cfRule type="cellIs" dxfId="929" priority="18" operator="equal">
      <formula>0</formula>
    </cfRule>
  </conditionalFormatting>
  <conditionalFormatting sqref="O8:O12 Q8:Q12">
    <cfRule type="cellIs" dxfId="928" priority="17" operator="equal">
      <formula>0</formula>
    </cfRule>
  </conditionalFormatting>
  <conditionalFormatting sqref="V8:V12">
    <cfRule type="cellIs" dxfId="927" priority="16" operator="equal">
      <formula>0</formula>
    </cfRule>
  </conditionalFormatting>
  <conditionalFormatting sqref="S8:S12">
    <cfRule type="cellIs" dxfId="926" priority="14" operator="equal">
      <formula>0</formula>
    </cfRule>
  </conditionalFormatting>
  <conditionalFormatting sqref="R8:R12">
    <cfRule type="cellIs" dxfId="925" priority="15" operator="equal">
      <formula>0</formula>
    </cfRule>
  </conditionalFormatting>
  <conditionalFormatting sqref="P8:P12">
    <cfRule type="cellIs" dxfId="924" priority="13" operator="equal">
      <formula>0</formula>
    </cfRule>
  </conditionalFormatting>
  <conditionalFormatting sqref="M8:M12">
    <cfRule type="cellIs" dxfId="923" priority="12" operator="equal">
      <formula>0</formula>
    </cfRule>
  </conditionalFormatting>
  <conditionalFormatting sqref="T8:T12">
    <cfRule type="cellIs" dxfId="922" priority="11" operator="equal">
      <formula>0</formula>
    </cfRule>
  </conditionalFormatting>
  <conditionalFormatting sqref="N8:N12">
    <cfRule type="cellIs" dxfId="921" priority="10" operator="equal">
      <formula>0</formula>
    </cfRule>
  </conditionalFormatting>
  <conditionalFormatting sqref="K8:K12">
    <cfRule type="cellIs" dxfId="920" priority="9" operator="equal">
      <formula>0</formula>
    </cfRule>
  </conditionalFormatting>
  <conditionalFormatting sqref="I8:I12">
    <cfRule type="cellIs" dxfId="919" priority="8" operator="equal">
      <formula>0</formula>
    </cfRule>
  </conditionalFormatting>
  <conditionalFormatting sqref="W8:W12">
    <cfRule type="cellIs" dxfId="918" priority="7" operator="equal">
      <formula>0</formula>
    </cfRule>
  </conditionalFormatting>
  <conditionalFormatting sqref="A7">
    <cfRule type="expression" dxfId="917" priority="4" stopIfTrue="1">
      <formula>IF( $AH7 = 1, TRUE, FALSE )</formula>
    </cfRule>
    <cfRule type="expression" dxfId="916" priority="5" stopIfTrue="1">
      <formula>IF( $AG7 = 1, TRUE, FALSE )</formula>
    </cfRule>
    <cfRule type="expression" dxfId="915" priority="6" stopIfTrue="1">
      <formula>IF( $AF7 = 1, TRUE, FALSE )</formula>
    </cfRule>
  </conditionalFormatting>
  <conditionalFormatting sqref="A34:D34">
    <cfRule type="expression" dxfId="914" priority="1" stopIfTrue="1">
      <formula>IF( $AH34 = 1, TRUE, FALSE )</formula>
    </cfRule>
    <cfRule type="expression" dxfId="913" priority="2" stopIfTrue="1">
      <formula>IF( $AG34 = 1, TRUE, FALSE )</formula>
    </cfRule>
    <cfRule type="expression" dxfId="91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'Credit_2017Q2'!d:d</v>
      </c>
      <c r="AK2" s="240" t="str">
        <f>AK4 &amp; AK3</f>
        <v>'Credit_2017Q2'!b1</v>
      </c>
      <c r="AL2" s="240" t="str">
        <f>AL4 &amp; AL3</f>
        <v>'Credit_2017Q2'!c1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'Credit_2017Q2'!</v>
      </c>
      <c r="AK4" s="236" t="str">
        <f t="shared" ref="AK4:AL4" si="0">$AQ$5</f>
        <v>'Credit_2017Q2'!</v>
      </c>
      <c r="AL4" s="236" t="str">
        <f t="shared" si="0"/>
        <v>'Credit_2017Q2'!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(49)</v>
      </c>
      <c r="M5" s="509"/>
      <c r="N5" s="314"/>
      <c r="O5" s="507" t="str">
        <f ca="1">"Regulated" &amp; CHAR( 10 ) &amp; "(" &amp; O14 &amp; ")"</f>
        <v>Regulated
(35)</v>
      </c>
      <c r="P5" s="511"/>
      <c r="Q5" s="314"/>
      <c r="R5" s="507" t="str">
        <f ca="1">"Mostly Regulated" &amp; CHAR( 10 ) &amp; "(" &amp; R14 &amp; ")"</f>
        <v>Mostly Regulated
(14)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560</v>
      </c>
    </row>
    <row r="6" spans="1:61" ht="28.5" customHeight="1" x14ac:dyDescent="0.25">
      <c r="A6" s="299" t="s">
        <v>0</v>
      </c>
      <c r="B6" s="300" t="s">
        <v>554</v>
      </c>
      <c r="C6" s="338" t="s">
        <v>470</v>
      </c>
      <c r="D6" s="301"/>
      <c r="E6" s="302">
        <f ca="1">INDIRECT( E3 &amp; G1 )</f>
        <v>42735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0.36734693877551022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18.979591836734695</v>
      </c>
      <c r="Z14" s="261"/>
      <c r="AA14" s="462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18.979591836734695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19.028571428571428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18.857142857142858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.8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.8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.8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.8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.8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.8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.8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.8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9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.8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18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.8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.8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.8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**ONC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558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17</v>
      </c>
      <c r="AW47" s="234">
        <f>COUNTIF( AV$7:AV47, AV47 )</f>
        <v>15</v>
      </c>
      <c r="AX47" s="287">
        <f t="shared" si="22"/>
        <v>18.5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17</v>
      </c>
      <c r="AW48" s="234">
        <f>COUNTIF( AV$7:AV48, AV48 )</f>
        <v>16</v>
      </c>
      <c r="AX48" s="287">
        <f t="shared" si="22"/>
        <v>18.600000000000001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17</v>
      </c>
      <c r="AX50" s="287">
        <f t="shared" si="22"/>
        <v>18.7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18</v>
      </c>
      <c r="AX52" s="287">
        <f t="shared" si="22"/>
        <v>18.8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9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/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18.979591836734695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18.979591836734695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11" priority="31" stopIfTrue="1">
      <formula>IF( $AH7 = 1, TRUE, FALSE )</formula>
    </cfRule>
    <cfRule type="expression" dxfId="910" priority="32" stopIfTrue="1">
      <formula>IF( $AG7 = 1, TRUE, FALSE )</formula>
    </cfRule>
    <cfRule type="expression" dxfId="909" priority="33" stopIfTrue="1">
      <formula>IF( $AF7 = 1, TRUE, FALSE )</formula>
    </cfRule>
  </conditionalFormatting>
  <conditionalFormatting sqref="A67:E67">
    <cfRule type="expression" dxfId="908" priority="34" stopIfTrue="1">
      <formula>IF( $AH67 = 1, TRUE, FALSE )</formula>
    </cfRule>
    <cfRule type="expression" dxfId="907" priority="35" stopIfTrue="1">
      <formula>IF( $AG67 = 1, TRUE, FALSE )</formula>
    </cfRule>
    <cfRule type="expression" dxfId="906" priority="36" stopIfTrue="1">
      <formula>IF( $AF67 = 1, TRUE, FALSE )</formula>
    </cfRule>
  </conditionalFormatting>
  <conditionalFormatting sqref="A66:E66">
    <cfRule type="expression" dxfId="905" priority="28" stopIfTrue="1">
      <formula>IF( $AH66 = 1, TRUE, FALSE )</formula>
    </cfRule>
    <cfRule type="expression" dxfId="904" priority="29" stopIfTrue="1">
      <formula>IF( $AG66 = 1, TRUE, FALSE )</formula>
    </cfRule>
    <cfRule type="expression" dxfId="903" priority="30" stopIfTrue="1">
      <formula>IF( $AF66 = 1, TRUE, FALSE )</formula>
    </cfRule>
  </conditionalFormatting>
  <conditionalFormatting sqref="A8:D33 B7:D7 A35:D58">
    <cfRule type="expression" dxfId="902" priority="25" stopIfTrue="1">
      <formula>IF( $AH7 = 1, TRUE, FALSE )</formula>
    </cfRule>
    <cfRule type="expression" dxfId="901" priority="26" stopIfTrue="1">
      <formula>IF( $AG7 = 1, TRUE, FALSE )</formula>
    </cfRule>
    <cfRule type="expression" dxfId="900" priority="27" stopIfTrue="1">
      <formula>IF( $AF7 = 1, TRUE, FALSE )</formula>
    </cfRule>
  </conditionalFormatting>
  <conditionalFormatting sqref="A59:D59">
    <cfRule type="expression" dxfId="899" priority="22" stopIfTrue="1">
      <formula>IF( $AH59 = 1, TRUE, FALSE )</formula>
    </cfRule>
    <cfRule type="expression" dxfId="898" priority="23" stopIfTrue="1">
      <formula>IF( $AG59 = 1, TRUE, FALSE )</formula>
    </cfRule>
    <cfRule type="expression" dxfId="897" priority="24" stopIfTrue="1">
      <formula>IF( $AF59 = 1, TRUE, FALSE )</formula>
    </cfRule>
  </conditionalFormatting>
  <conditionalFormatting sqref="A61:D65">
    <cfRule type="expression" dxfId="896" priority="19" stopIfTrue="1">
      <formula>IF( $AH61 = 1, TRUE, FALSE )</formula>
    </cfRule>
    <cfRule type="expression" dxfId="895" priority="20" stopIfTrue="1">
      <formula>IF( $AG61 = 1, TRUE, FALSE )</formula>
    </cfRule>
    <cfRule type="expression" dxfId="894" priority="21" stopIfTrue="1">
      <formula>IF( $AF61 = 1, TRUE, FALSE )</formula>
    </cfRule>
  </conditionalFormatting>
  <conditionalFormatting sqref="U8:U12">
    <cfRule type="cellIs" dxfId="893" priority="18" operator="equal">
      <formula>0</formula>
    </cfRule>
  </conditionalFormatting>
  <conditionalFormatting sqref="O8:O12 Q8:Q12">
    <cfRule type="cellIs" dxfId="892" priority="17" operator="equal">
      <formula>0</formula>
    </cfRule>
  </conditionalFormatting>
  <conditionalFormatting sqref="V8:V12">
    <cfRule type="cellIs" dxfId="891" priority="16" operator="equal">
      <formula>0</formula>
    </cfRule>
  </conditionalFormatting>
  <conditionalFormatting sqref="S8:S12">
    <cfRule type="cellIs" dxfId="890" priority="14" operator="equal">
      <formula>0</formula>
    </cfRule>
  </conditionalFormatting>
  <conditionalFormatting sqref="R8:R12">
    <cfRule type="cellIs" dxfId="889" priority="15" operator="equal">
      <formula>0</formula>
    </cfRule>
  </conditionalFormatting>
  <conditionalFormatting sqref="P8:P12">
    <cfRule type="cellIs" dxfId="888" priority="13" operator="equal">
      <formula>0</formula>
    </cfRule>
  </conditionalFormatting>
  <conditionalFormatting sqref="M8:M12">
    <cfRule type="cellIs" dxfId="887" priority="12" operator="equal">
      <formula>0</formula>
    </cfRule>
  </conditionalFormatting>
  <conditionalFormatting sqref="T8:T12">
    <cfRule type="cellIs" dxfId="886" priority="11" operator="equal">
      <formula>0</formula>
    </cfRule>
  </conditionalFormatting>
  <conditionalFormatting sqref="N8:N12">
    <cfRule type="cellIs" dxfId="885" priority="10" operator="equal">
      <formula>0</formula>
    </cfRule>
  </conditionalFormatting>
  <conditionalFormatting sqref="K8:K12">
    <cfRule type="cellIs" dxfId="884" priority="9" operator="equal">
      <formula>0</formula>
    </cfRule>
  </conditionalFormatting>
  <conditionalFormatting sqref="I8:I12">
    <cfRule type="cellIs" dxfId="883" priority="8" operator="equal">
      <formula>0</formula>
    </cfRule>
  </conditionalFormatting>
  <conditionalFormatting sqref="W8:W12">
    <cfRule type="cellIs" dxfId="882" priority="7" operator="equal">
      <formula>0</formula>
    </cfRule>
  </conditionalFormatting>
  <conditionalFormatting sqref="A7">
    <cfRule type="expression" dxfId="881" priority="4" stopIfTrue="1">
      <formula>IF( $AH7 = 1, TRUE, FALSE )</formula>
    </cfRule>
    <cfRule type="expression" dxfId="880" priority="5" stopIfTrue="1">
      <formula>IF( $AG7 = 1, TRUE, FALSE )</formula>
    </cfRule>
    <cfRule type="expression" dxfId="879" priority="6" stopIfTrue="1">
      <formula>IF( $AF7 = 1, TRUE, FALSE )</formula>
    </cfRule>
  </conditionalFormatting>
  <conditionalFormatting sqref="A34:D34">
    <cfRule type="expression" dxfId="878" priority="1" stopIfTrue="1">
      <formula>IF( $AH34 = 1, TRUE, FALSE )</formula>
    </cfRule>
    <cfRule type="expression" dxfId="877" priority="2" stopIfTrue="1">
      <formula>IF( $AG34 = 1, TRUE, FALSE )</formula>
    </cfRule>
    <cfRule type="expression" dxfId="87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'Credit_2017Q1'!d:d</v>
      </c>
      <c r="AK2" s="240" t="str">
        <f>AK4 &amp; AK3</f>
        <v>'Credit_2017Q1'!b1</v>
      </c>
      <c r="AL2" s="240" t="str">
        <f>AL4 &amp; AL3</f>
        <v>'Credit_2017Q1'!c1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'Credit_2017Q1'!</v>
      </c>
      <c r="AK4" s="236" t="str">
        <f t="shared" ref="AK4:AL4" si="0">$AQ$5</f>
        <v>'Credit_2017Q1'!</v>
      </c>
      <c r="AL4" s="236" t="str">
        <f t="shared" si="0"/>
        <v>'Credit_2017Q1'!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(49)</v>
      </c>
      <c r="M5" s="509"/>
      <c r="N5" s="314"/>
      <c r="O5" s="507" t="str">
        <f ca="1">"Regulated" &amp; CHAR( 10 ) &amp; "(" &amp; O14 &amp; ")"</f>
        <v>Regulated
(35)</v>
      </c>
      <c r="P5" s="511"/>
      <c r="Q5" s="314"/>
      <c r="R5" s="507" t="str">
        <f ca="1">"Mostly Regulated" &amp; CHAR( 10 ) &amp; "(" &amp; R14 &amp; ")"</f>
        <v>Mostly Regulated
(14)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559</v>
      </c>
    </row>
    <row r="6" spans="1:61" ht="28.5" customHeight="1" x14ac:dyDescent="0.25">
      <c r="A6" s="299" t="s">
        <v>0</v>
      </c>
      <c r="B6" s="300" t="s">
        <v>553</v>
      </c>
      <c r="C6" s="338" t="s">
        <v>470</v>
      </c>
      <c r="D6" s="301"/>
      <c r="E6" s="302">
        <f ca="1">INDIRECT( E3 &amp; G1 )</f>
        <v>42735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0.36734693877551022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18.979591836734695</v>
      </c>
      <c r="Z14" s="261"/>
      <c r="AA14" s="461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18.979591836734695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19.028571428571428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18.857142857142858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si="2"/>
        <v>0</v>
      </c>
      <c r="AG16" s="236">
        <f t="shared" ca="1" si="3"/>
        <v>1</v>
      </c>
      <c r="AH16" s="236" t="str">
        <f t="shared" ca="1" si="18"/>
        <v/>
      </c>
      <c r="AJ16" s="236">
        <f t="shared" ca="1" si="19"/>
        <v>34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4"/>
        <v>Change</v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.8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.8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.8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.8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.8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9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.8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.8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.8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.8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18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Resources,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.8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.8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.8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**ONC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558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17</v>
      </c>
      <c r="AW47" s="234">
        <f>COUNTIF( AV$7:AV47, AV47 )</f>
        <v>15</v>
      </c>
      <c r="AX47" s="287">
        <f t="shared" si="22"/>
        <v>18.5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9" t="s">
        <v>328</v>
      </c>
      <c r="AV48" s="234">
        <f t="shared" si="21"/>
        <v>17</v>
      </c>
      <c r="AW48" s="234">
        <f>COUNTIF( AV$7:AV48, AV48 )</f>
        <v>16</v>
      </c>
      <c r="AX48" s="287">
        <f t="shared" si="22"/>
        <v>18.600000000000001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17</v>
      </c>
      <c r="AX50" s="287">
        <f t="shared" si="22"/>
        <v>18.7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18</v>
      </c>
      <c r="AX52" s="287">
        <f t="shared" si="22"/>
        <v>18.8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/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18.979591836734695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18.979591836734695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75" priority="34" stopIfTrue="1">
      <formula>IF( $AH7 = 1, TRUE, FALSE )</formula>
    </cfRule>
    <cfRule type="expression" dxfId="874" priority="35" stopIfTrue="1">
      <formula>IF( $AG7 = 1, TRUE, FALSE )</formula>
    </cfRule>
    <cfRule type="expression" dxfId="873" priority="36" stopIfTrue="1">
      <formula>IF( $AF7 = 1, TRUE, FALSE )</formula>
    </cfRule>
  </conditionalFormatting>
  <conditionalFormatting sqref="A67:E67">
    <cfRule type="expression" dxfId="872" priority="37" stopIfTrue="1">
      <formula>IF( $AH67 = 1, TRUE, FALSE )</formula>
    </cfRule>
    <cfRule type="expression" dxfId="871" priority="38" stopIfTrue="1">
      <formula>IF( $AG67 = 1, TRUE, FALSE )</formula>
    </cfRule>
    <cfRule type="expression" dxfId="870" priority="39" stopIfTrue="1">
      <formula>IF( $AF67 = 1, TRUE, FALSE )</formula>
    </cfRule>
  </conditionalFormatting>
  <conditionalFormatting sqref="A66:E66">
    <cfRule type="expression" dxfId="869" priority="31" stopIfTrue="1">
      <formula>IF( $AH66 = 1, TRUE, FALSE )</formula>
    </cfRule>
    <cfRule type="expression" dxfId="868" priority="32" stopIfTrue="1">
      <formula>IF( $AG66 = 1, TRUE, FALSE )</formula>
    </cfRule>
    <cfRule type="expression" dxfId="867" priority="33" stopIfTrue="1">
      <formula>IF( $AF66 = 1, TRUE, FALSE )</formula>
    </cfRule>
  </conditionalFormatting>
  <conditionalFormatting sqref="A8:D33 B7:D7 A35:D58">
    <cfRule type="expression" dxfId="866" priority="28" stopIfTrue="1">
      <formula>IF( $AH7 = 1, TRUE, FALSE )</formula>
    </cfRule>
    <cfRule type="expression" dxfId="865" priority="29" stopIfTrue="1">
      <formula>IF( $AG7 = 1, TRUE, FALSE )</formula>
    </cfRule>
    <cfRule type="expression" dxfId="864" priority="30" stopIfTrue="1">
      <formula>IF( $AF7 = 1, TRUE, FALSE )</formula>
    </cfRule>
  </conditionalFormatting>
  <conditionalFormatting sqref="A59:D59">
    <cfRule type="expression" dxfId="863" priority="25" stopIfTrue="1">
      <formula>IF( $AH59 = 1, TRUE, FALSE )</formula>
    </cfRule>
    <cfRule type="expression" dxfId="862" priority="26" stopIfTrue="1">
      <formula>IF( $AG59 = 1, TRUE, FALSE )</formula>
    </cfRule>
    <cfRule type="expression" dxfId="861" priority="27" stopIfTrue="1">
      <formula>IF( $AF59 = 1, TRUE, FALSE )</formula>
    </cfRule>
  </conditionalFormatting>
  <conditionalFormatting sqref="A61:D65">
    <cfRule type="expression" dxfId="860" priority="22" stopIfTrue="1">
      <formula>IF( $AH61 = 1, TRUE, FALSE )</formula>
    </cfRule>
    <cfRule type="expression" dxfId="859" priority="23" stopIfTrue="1">
      <formula>IF( $AG61 = 1, TRUE, FALSE )</formula>
    </cfRule>
    <cfRule type="expression" dxfId="858" priority="24" stopIfTrue="1">
      <formula>IF( $AF61 = 1, TRUE, FALSE )</formula>
    </cfRule>
  </conditionalFormatting>
  <conditionalFormatting sqref="U8:U12">
    <cfRule type="cellIs" dxfId="857" priority="21" operator="equal">
      <formula>0</formula>
    </cfRule>
  </conditionalFormatting>
  <conditionalFormatting sqref="O8:O12 Q8:Q12">
    <cfRule type="cellIs" dxfId="856" priority="20" operator="equal">
      <formula>0</formula>
    </cfRule>
  </conditionalFormatting>
  <conditionalFormatting sqref="V8:V12">
    <cfRule type="cellIs" dxfId="855" priority="19" operator="equal">
      <formula>0</formula>
    </cfRule>
  </conditionalFormatting>
  <conditionalFormatting sqref="S8:S12">
    <cfRule type="cellIs" dxfId="854" priority="17" operator="equal">
      <formula>0</formula>
    </cfRule>
  </conditionalFormatting>
  <conditionalFormatting sqref="R8:R12">
    <cfRule type="cellIs" dxfId="853" priority="18" operator="equal">
      <formula>0</formula>
    </cfRule>
  </conditionalFormatting>
  <conditionalFormatting sqref="P8:P12">
    <cfRule type="cellIs" dxfId="852" priority="16" operator="equal">
      <formula>0</formula>
    </cfRule>
  </conditionalFormatting>
  <conditionalFormatting sqref="M8:M12">
    <cfRule type="cellIs" dxfId="851" priority="15" operator="equal">
      <formula>0</formula>
    </cfRule>
  </conditionalFormatting>
  <conditionalFormatting sqref="T8:T12">
    <cfRule type="cellIs" dxfId="850" priority="14" operator="equal">
      <formula>0</formula>
    </cfRule>
  </conditionalFormatting>
  <conditionalFormatting sqref="N8:N12">
    <cfRule type="cellIs" dxfId="849" priority="13" operator="equal">
      <formula>0</formula>
    </cfRule>
  </conditionalFormatting>
  <conditionalFormatting sqref="K8:K12">
    <cfRule type="cellIs" dxfId="848" priority="12" operator="equal">
      <formula>0</formula>
    </cfRule>
  </conditionalFormatting>
  <conditionalFormatting sqref="I8:I12">
    <cfRule type="cellIs" dxfId="847" priority="11" operator="equal">
      <formula>0</formula>
    </cfRule>
  </conditionalFormatting>
  <conditionalFormatting sqref="W8:W12">
    <cfRule type="cellIs" dxfId="846" priority="10" operator="equal">
      <formula>0</formula>
    </cfRule>
  </conditionalFormatting>
  <conditionalFormatting sqref="A7">
    <cfRule type="expression" dxfId="845" priority="7" stopIfTrue="1">
      <formula>IF( $AH7 = 1, TRUE, FALSE )</formula>
    </cfRule>
    <cfRule type="expression" dxfId="844" priority="8" stopIfTrue="1">
      <formula>IF( $AG7 = 1, TRUE, FALSE )</formula>
    </cfRule>
    <cfRule type="expression" dxfId="843" priority="9" stopIfTrue="1">
      <formula>IF( $AF7 = 1, TRUE, FALSE )</formula>
    </cfRule>
  </conditionalFormatting>
  <conditionalFormatting sqref="A34:D34">
    <cfRule type="expression" dxfId="842" priority="1" stopIfTrue="1">
      <formula>IF( $AH34 = 1, TRUE, FALSE )</formula>
    </cfRule>
    <cfRule type="expression" dxfId="841" priority="2" stopIfTrue="1">
      <formula>IF( $AG34 = 1, TRUE, FALSE )</formula>
    </cfRule>
    <cfRule type="expression" dxfId="84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'Credit_2016Q4'!d:d</v>
      </c>
      <c r="AK2" s="240" t="str">
        <f>AK4 &amp; AK3</f>
        <v>'Credit_2016Q4'!b1</v>
      </c>
      <c r="AL2" s="240" t="str">
        <f>AL4 &amp; AL3</f>
        <v>'Credit_2016Q4'!c1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'Credit_2016Q4'!</v>
      </c>
      <c r="AK4" s="236" t="str">
        <f t="shared" ref="AK4:AL4" si="0">$AQ$5</f>
        <v>'Credit_2016Q4'!</v>
      </c>
      <c r="AL4" s="236" t="str">
        <f t="shared" si="0"/>
        <v>'Credit_2016Q4'!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(49)</v>
      </c>
      <c r="M5" s="509"/>
      <c r="N5" s="314"/>
      <c r="O5" s="507" t="str">
        <f ca="1">"Regulated" &amp; CHAR( 10 ) &amp; "(" &amp; O14 &amp; ")"</f>
        <v>Regulated
(35)</v>
      </c>
      <c r="P5" s="511"/>
      <c r="Q5" s="314"/>
      <c r="R5" s="507" t="str">
        <f ca="1">"Mostly Regulated" &amp; CHAR( 10 ) &amp; "(" &amp; R14 &amp; ")"</f>
        <v>Mostly Regulated
(14)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549</v>
      </c>
    </row>
    <row r="6" spans="1:61" ht="28.5" customHeight="1" x14ac:dyDescent="0.25">
      <c r="A6" s="299" t="s">
        <v>0</v>
      </c>
      <c r="B6" s="300" t="s">
        <v>550</v>
      </c>
      <c r="C6" s="338" t="s">
        <v>470</v>
      </c>
      <c r="D6" s="301"/>
      <c r="E6" s="302">
        <f ca="1">INDIRECT( E3 &amp; G1 )</f>
        <v>42735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0.26530612244897961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19</v>
      </c>
      <c r="M10" s="296">
        <f t="shared" si="10"/>
        <v>0.38775510204081631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19</v>
      </c>
      <c r="AE10" s="254"/>
      <c r="AF10" s="236">
        <f t="shared" si="2"/>
        <v>0</v>
      </c>
      <c r="AG10" s="236">
        <f t="shared" ca="1" si="3"/>
        <v>1</v>
      </c>
      <c r="AH10" s="236" t="str">
        <f t="shared" ca="1" si="18"/>
        <v/>
      </c>
      <c r="AJ10" s="236">
        <f t="shared" ca="1" si="19"/>
        <v>23</v>
      </c>
      <c r="AK10" s="236" t="str">
        <f t="shared" ca="1" si="20"/>
        <v>BBB+</v>
      </c>
      <c r="AL10" s="236">
        <f t="shared" ca="1" si="20"/>
        <v>19</v>
      </c>
      <c r="AM10" s="236" t="str">
        <f t="shared" ca="1" si="4"/>
        <v>Change</v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18.959183673469386</v>
      </c>
      <c r="Z14" s="261"/>
      <c r="AA14" s="454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38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18.959183673469386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19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18.857142857142858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35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41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38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9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45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48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47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50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48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23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16</v>
      </c>
      <c r="AW29" s="234">
        <f>COUNTIF( AV$7:AV29, AV29 )</f>
        <v>9</v>
      </c>
      <c r="AX29" s="287">
        <f t="shared" si="22"/>
        <v>16.899999999999999</v>
      </c>
      <c r="AY29" s="234">
        <f t="shared" si="23"/>
        <v>24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23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556</v>
      </c>
      <c r="B33" s="304" t="s">
        <v>16</v>
      </c>
      <c r="C33" s="304">
        <v>19</v>
      </c>
      <c r="D33" s="304" t="s">
        <v>444</v>
      </c>
      <c r="E33" s="305" t="str">
        <f t="shared" ca="1" si="8"/>
        <v>R</v>
      </c>
      <c r="F33" s="306"/>
      <c r="G33" s="307">
        <f t="shared" ca="1" si="1"/>
        <v>56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si="3"/>
        <v/>
      </c>
      <c r="AH33" s="236" t="str">
        <f t="shared" si="18"/>
        <v/>
      </c>
      <c r="AJ33" s="236">
        <f t="shared" ca="1" si="19"/>
        <v>62</v>
      </c>
      <c r="AK33" s="460" t="s">
        <v>16</v>
      </c>
      <c r="AL33" s="460">
        <v>19</v>
      </c>
      <c r="AM33" s="236" t="str">
        <f t="shared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32</v>
      </c>
      <c r="BF33" s="240" t="str">
        <f t="shared" ca="1" si="7"/>
        <v>Oncor Electric Delivery Company LLC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**EFH</v>
      </c>
    </row>
    <row r="34" spans="1:61" ht="13.8" x14ac:dyDescent="0.25">
      <c r="A34" s="303" t="s">
        <v>53</v>
      </c>
      <c r="B34" s="304" t="s">
        <v>16</v>
      </c>
      <c r="C34" s="304">
        <v>19</v>
      </c>
      <c r="D34" s="304" t="s">
        <v>317</v>
      </c>
      <c r="E34" s="305" t="str">
        <f t="shared" ca="1" si="8"/>
        <v>R</v>
      </c>
      <c r="F34" s="306"/>
      <c r="G34" s="307">
        <f t="shared" ca="1" si="1"/>
        <v>37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34</v>
      </c>
      <c r="BF34" s="240" t="str">
        <f t="shared" ca="1" si="7"/>
        <v>PG&amp;E Corporation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PCG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444</v>
      </c>
      <c r="AV38" s="234">
        <f t="shared" si="21"/>
        <v>16</v>
      </c>
      <c r="AW38" s="234">
        <f>COUNTIF( AV$7:AV38, AV38 )</f>
        <v>12</v>
      </c>
      <c r="AX38" s="287">
        <f t="shared" si="22"/>
        <v>17.2</v>
      </c>
      <c r="AY38" s="234">
        <f t="shared" si="23"/>
        <v>27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16</v>
      </c>
      <c r="AW40" s="234">
        <f>COUNTIF( AV$7:AV40, AV40 )</f>
        <v>13</v>
      </c>
      <c r="AX40" s="287">
        <f t="shared" si="22"/>
        <v>17.3</v>
      </c>
      <c r="AY40" s="234">
        <f t="shared" si="23"/>
        <v>28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8</v>
      </c>
      <c r="AX41" s="287">
        <f t="shared" si="22"/>
        <v>3.8</v>
      </c>
      <c r="AY41" s="234">
        <f t="shared" si="23"/>
        <v>10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9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9</v>
      </c>
      <c r="AX44" s="287">
        <f t="shared" si="22"/>
        <v>3.9</v>
      </c>
      <c r="AY44" s="234">
        <f t="shared" si="23"/>
        <v>11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16</v>
      </c>
      <c r="AW45" s="234">
        <f>COUNTIF( AV$7:AV45, AV45 )</f>
        <v>15</v>
      </c>
      <c r="AX45" s="287">
        <f t="shared" si="22"/>
        <v>17.5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16</v>
      </c>
      <c r="AW47" s="234">
        <f>COUNTIF( AV$7:AV47, AV47 )</f>
        <v>16</v>
      </c>
      <c r="AX47" s="287">
        <f t="shared" si="22"/>
        <v>17.600000000000001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16</v>
      </c>
      <c r="AW48" s="234">
        <f>COUNTIF( AV$7:AV48, AV48 )</f>
        <v>17</v>
      </c>
      <c r="AX48" s="287">
        <f t="shared" si="22"/>
        <v>17.7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16</v>
      </c>
      <c r="AW50" s="234">
        <f>COUNTIF( AV$7:AV50, AV50 )</f>
        <v>18</v>
      </c>
      <c r="AX50" s="287">
        <f t="shared" si="22"/>
        <v>17.8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11</v>
      </c>
      <c r="AX51" s="287">
        <f t="shared" si="22"/>
        <v>4.0999999999999996</v>
      </c>
      <c r="AY51" s="234">
        <f t="shared" si="23"/>
        <v>13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16</v>
      </c>
      <c r="AW52" s="234">
        <f>COUNTIF( AV$7:AV52, AV52 )</f>
        <v>19</v>
      </c>
      <c r="AX52" s="287">
        <f t="shared" si="22"/>
        <v>17.899999999999999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12</v>
      </c>
      <c r="AX53" s="287">
        <f t="shared" si="22"/>
        <v>4.2</v>
      </c>
      <c r="AY53" s="234">
        <f t="shared" si="23"/>
        <v>14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>
        <f t="shared" ca="1" si="18"/>
        <v>1</v>
      </c>
      <c r="AJ54" s="236">
        <f t="shared" ca="1" si="19"/>
        <v>55</v>
      </c>
      <c r="AK54" s="236" t="str">
        <f t="shared" ca="1" si="20"/>
        <v>BB</v>
      </c>
      <c r="AL54" s="236">
        <f t="shared" ca="1" si="20"/>
        <v>15</v>
      </c>
      <c r="AM54" s="236" t="str">
        <f t="shared" ca="1" si="4"/>
        <v>Change</v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13</v>
      </c>
      <c r="AX54" s="287">
        <f t="shared" si="22"/>
        <v>4.3</v>
      </c>
      <c r="AY54" s="234">
        <f t="shared" si="23"/>
        <v>15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18.959183673469386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18.959183673469386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39" priority="28" stopIfTrue="1">
      <formula>IF( $AH7 = 1, TRUE, FALSE )</formula>
    </cfRule>
    <cfRule type="expression" dxfId="838" priority="29" stopIfTrue="1">
      <formula>IF( $AG7 = 1, TRUE, FALSE )</formula>
    </cfRule>
    <cfRule type="expression" dxfId="837" priority="30" stopIfTrue="1">
      <formula>IF( $AF7 = 1, TRUE, FALSE )</formula>
    </cfRule>
  </conditionalFormatting>
  <conditionalFormatting sqref="A67:E67">
    <cfRule type="expression" dxfId="836" priority="31" stopIfTrue="1">
      <formula>IF( $AH67 = 1, TRUE, FALSE )</formula>
    </cfRule>
    <cfRule type="expression" dxfId="835" priority="32" stopIfTrue="1">
      <formula>IF( $AG67 = 1, TRUE, FALSE )</formula>
    </cfRule>
    <cfRule type="expression" dxfId="834" priority="33" stopIfTrue="1">
      <formula>IF( $AF67 = 1, TRUE, FALSE )</formula>
    </cfRule>
  </conditionalFormatting>
  <conditionalFormatting sqref="A66:E66">
    <cfRule type="expression" dxfId="833" priority="25" stopIfTrue="1">
      <formula>IF( $AH66 = 1, TRUE, FALSE )</formula>
    </cfRule>
    <cfRule type="expression" dxfId="832" priority="26" stopIfTrue="1">
      <formula>IF( $AG66 = 1, TRUE, FALSE )</formula>
    </cfRule>
    <cfRule type="expression" dxfId="831" priority="27" stopIfTrue="1">
      <formula>IF( $AF66 = 1, TRUE, FALSE )</formula>
    </cfRule>
  </conditionalFormatting>
  <conditionalFormatting sqref="A8:D58 B7:D7">
    <cfRule type="expression" dxfId="830" priority="22" stopIfTrue="1">
      <formula>IF( $AH7 = 1, TRUE, FALSE )</formula>
    </cfRule>
    <cfRule type="expression" dxfId="829" priority="23" stopIfTrue="1">
      <formula>IF( $AG7 = 1, TRUE, FALSE )</formula>
    </cfRule>
    <cfRule type="expression" dxfId="828" priority="24" stopIfTrue="1">
      <formula>IF( $AF7 = 1, TRUE, FALSE )</formula>
    </cfRule>
  </conditionalFormatting>
  <conditionalFormatting sqref="A59:D59">
    <cfRule type="expression" dxfId="827" priority="19" stopIfTrue="1">
      <formula>IF( $AH59 = 1, TRUE, FALSE )</formula>
    </cfRule>
    <cfRule type="expression" dxfId="826" priority="20" stopIfTrue="1">
      <formula>IF( $AG59 = 1, TRUE, FALSE )</formula>
    </cfRule>
    <cfRule type="expression" dxfId="825" priority="21" stopIfTrue="1">
      <formula>IF( $AF59 = 1, TRUE, FALSE )</formula>
    </cfRule>
  </conditionalFormatting>
  <conditionalFormatting sqref="A61:D65">
    <cfRule type="expression" dxfId="824" priority="16" stopIfTrue="1">
      <formula>IF( $AH61 = 1, TRUE, FALSE )</formula>
    </cfRule>
    <cfRule type="expression" dxfId="823" priority="17" stopIfTrue="1">
      <formula>IF( $AG61 = 1, TRUE, FALSE )</formula>
    </cfRule>
    <cfRule type="expression" dxfId="822" priority="18" stopIfTrue="1">
      <formula>IF( $AF61 = 1, TRUE, FALSE )</formula>
    </cfRule>
  </conditionalFormatting>
  <conditionalFormatting sqref="U8:U12">
    <cfRule type="cellIs" dxfId="821" priority="15" operator="equal">
      <formula>0</formula>
    </cfRule>
  </conditionalFormatting>
  <conditionalFormatting sqref="O8:O12 Q8:Q12">
    <cfRule type="cellIs" dxfId="820" priority="14" operator="equal">
      <formula>0</formula>
    </cfRule>
  </conditionalFormatting>
  <conditionalFormatting sqref="V8:V12">
    <cfRule type="cellIs" dxfId="819" priority="13" operator="equal">
      <formula>0</formula>
    </cfRule>
  </conditionalFormatting>
  <conditionalFormatting sqref="S8:S12">
    <cfRule type="cellIs" dxfId="818" priority="11" operator="equal">
      <formula>0</formula>
    </cfRule>
  </conditionalFormatting>
  <conditionalFormatting sqref="R8:R12">
    <cfRule type="cellIs" dxfId="817" priority="12" operator="equal">
      <formula>0</formula>
    </cfRule>
  </conditionalFormatting>
  <conditionalFormatting sqref="P8:P12">
    <cfRule type="cellIs" dxfId="816" priority="10" operator="equal">
      <formula>0</formula>
    </cfRule>
  </conditionalFormatting>
  <conditionalFormatting sqref="M8:M12">
    <cfRule type="cellIs" dxfId="815" priority="9" operator="equal">
      <formula>0</formula>
    </cfRule>
  </conditionalFormatting>
  <conditionalFormatting sqref="T8:T12">
    <cfRule type="cellIs" dxfId="814" priority="8" operator="equal">
      <formula>0</formula>
    </cfRule>
  </conditionalFormatting>
  <conditionalFormatting sqref="N8:N12">
    <cfRule type="cellIs" dxfId="813" priority="7" operator="equal">
      <formula>0</formula>
    </cfRule>
  </conditionalFormatting>
  <conditionalFormatting sqref="K8:K12">
    <cfRule type="cellIs" dxfId="812" priority="6" operator="equal">
      <formula>0</formula>
    </cfRule>
  </conditionalFormatting>
  <conditionalFormatting sqref="I8:I12">
    <cfRule type="cellIs" dxfId="811" priority="5" operator="equal">
      <formula>0</formula>
    </cfRule>
  </conditionalFormatting>
  <conditionalFormatting sqref="W8:W12">
    <cfRule type="cellIs" dxfId="810" priority="4" operator="equal">
      <formula>0</formula>
    </cfRule>
  </conditionalFormatting>
  <conditionalFormatting sqref="A7">
    <cfRule type="expression" dxfId="809" priority="1" stopIfTrue="1">
      <formula>IF( $AH7 = 1, TRUE, FALSE )</formula>
    </cfRule>
    <cfRule type="expression" dxfId="808" priority="2" stopIfTrue="1">
      <formula>IF( $AG7 = 1, TRUE, FALSE )</formula>
    </cfRule>
    <cfRule type="expression" dxfId="80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'Credit_2016Q3'!d:d</v>
      </c>
      <c r="AK2" s="240" t="str">
        <f>AK4 &amp; AK3</f>
        <v>'Credit_2016Q3'!b1</v>
      </c>
      <c r="AL2" s="240" t="str">
        <f>AL4 &amp; AL3</f>
        <v>'Credit_2016Q3'!c1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'Credit_2016Q3'!</v>
      </c>
      <c r="AK4" s="236" t="str">
        <f t="shared" ref="AK4:AL4" si="0">$AQ$5</f>
        <v>'Credit_2016Q3'!</v>
      </c>
      <c r="AL4" s="236" t="str">
        <f t="shared" si="0"/>
        <v>'Credit_2016Q3'!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(50)</v>
      </c>
      <c r="M5" s="509"/>
      <c r="N5" s="314"/>
      <c r="O5" s="507" t="str">
        <f ca="1">"Regulated" &amp; CHAR( 10 ) &amp; "(" &amp; O14 &amp; ")"</f>
        <v>Regulated
(36)</v>
      </c>
      <c r="P5" s="511"/>
      <c r="Q5" s="314"/>
      <c r="R5" s="507" t="str">
        <f ca="1">"Mostly Regulated" &amp; CHAR( 10 ) &amp; "(" &amp; R14 &amp; ")"</f>
        <v>Mostly Regulated
(12)</v>
      </c>
      <c r="S5" s="511"/>
      <c r="T5" s="314"/>
      <c r="U5" s="507" t="str">
        <f ca="1">"Diversified" &amp; CHAR( 10 ) &amp; "(" &amp; U14 &amp; ")"</f>
        <v>Diversified
(2)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544</v>
      </c>
    </row>
    <row r="6" spans="1:61" ht="28.5" customHeight="1" x14ac:dyDescent="0.25">
      <c r="A6" s="299" t="s">
        <v>0</v>
      </c>
      <c r="B6" s="300" t="s">
        <v>536</v>
      </c>
      <c r="C6" s="338" t="s">
        <v>470</v>
      </c>
      <c r="D6" s="301"/>
      <c r="E6" s="302">
        <f ca="1">INDIRECT( E3 &amp; G1 )</f>
        <v>42369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20</v>
      </c>
      <c r="M10" s="296">
        <f t="shared" si="10"/>
        <v>0.4</v>
      </c>
      <c r="N10" s="318"/>
      <c r="O10" s="295">
        <f t="shared" ca="1" si="11"/>
        <v>13</v>
      </c>
      <c r="P10" s="296">
        <f t="shared" ca="1" si="12"/>
        <v>0.3611111111111111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20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16</v>
      </c>
      <c r="AS10" s="286">
        <v>19</v>
      </c>
      <c r="AT10" s="286" t="s">
        <v>274</v>
      </c>
      <c r="AV10" s="234">
        <f t="shared" si="21"/>
        <v>15</v>
      </c>
      <c r="AW10" s="234">
        <f>COUNTIF( AV$7:AV10, AV10 )</f>
        <v>3</v>
      </c>
      <c r="AX10" s="287">
        <f t="shared" si="22"/>
        <v>15.3</v>
      </c>
      <c r="AY10" s="234">
        <f t="shared" si="23"/>
        <v>17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</v>
      </c>
      <c r="N11" s="318"/>
      <c r="O11" s="295">
        <f t="shared" ca="1" si="11"/>
        <v>8</v>
      </c>
      <c r="P11" s="296">
        <f t="shared" ca="1" si="12"/>
        <v>0.22222222222222221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4</v>
      </c>
      <c r="AX11" s="287">
        <f t="shared" si="22"/>
        <v>15.4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18.920000000000002</v>
      </c>
      <c r="Z14" s="261"/>
      <c r="AA14" s="453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18.940000000000001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19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17.5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9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6</v>
      </c>
      <c r="AX19" s="287">
        <f t="shared" si="22"/>
        <v>15.6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7</v>
      </c>
      <c r="AX21" s="287">
        <f t="shared" si="22"/>
        <v>15.7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258</v>
      </c>
      <c r="B23" s="304" t="s">
        <v>16</v>
      </c>
      <c r="C23" s="304">
        <v>19</v>
      </c>
      <c r="D23" s="304" t="s">
        <v>274</v>
      </c>
      <c r="E23" s="305" t="str">
        <f t="shared" ca="1" si="8"/>
        <v>R</v>
      </c>
      <c r="F23" s="306"/>
      <c r="G23" s="307">
        <f t="shared" ca="1" si="1"/>
        <v>10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8</v>
      </c>
      <c r="AX23" s="287">
        <f t="shared" si="22"/>
        <v>15.8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4</v>
      </c>
      <c r="BF23" s="240" t="str">
        <f t="shared" ca="1" si="7"/>
        <v>American Electric Power Company,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AEP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16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35</v>
      </c>
      <c r="AW25" s="234">
        <f>COUNTIF( AV$7:AV25, AV25 )</f>
        <v>4</v>
      </c>
      <c r="AX25" s="287">
        <f t="shared" si="22"/>
        <v>35.4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16</v>
      </c>
      <c r="AS26" s="286">
        <v>19</v>
      </c>
      <c r="AT26" s="286" t="s">
        <v>296</v>
      </c>
      <c r="AV26" s="234">
        <f t="shared" si="21"/>
        <v>15</v>
      </c>
      <c r="AW26" s="234">
        <f>COUNTIF( AV$7:AV26, AV26 )</f>
        <v>9</v>
      </c>
      <c r="AX26" s="287">
        <f t="shared" si="22"/>
        <v>15.9</v>
      </c>
      <c r="AY26" s="234">
        <f t="shared" si="23"/>
        <v>23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R</v>
      </c>
      <c r="F27" s="306"/>
      <c r="G27" s="307">
        <f t="shared" ca="1" si="1"/>
        <v>19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35</v>
      </c>
      <c r="AW28" s="234">
        <f>COUNTIF( AV$7:AV28, AV28 )</f>
        <v>5</v>
      </c>
      <c r="AX28" s="287">
        <f t="shared" si="22"/>
        <v>35.5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20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10</v>
      </c>
      <c r="AX30" s="287">
        <f t="shared" si="22"/>
        <v>16</v>
      </c>
      <c r="AY30" s="234">
        <f t="shared" si="23"/>
        <v>24</v>
      </c>
      <c r="AZ30" s="236"/>
      <c r="BA30" s="236"/>
      <c r="BC30" s="234">
        <f t="shared" ca="1" si="24"/>
        <v>24</v>
      </c>
      <c r="BD30" s="288">
        <f t="shared" ca="1" si="6"/>
        <v>24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28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35</v>
      </c>
      <c r="AW32" s="234">
        <f>COUNTIF( AV$7:AV32, AV32 )</f>
        <v>6</v>
      </c>
      <c r="AX32" s="287">
        <f t="shared" si="22"/>
        <v>35.6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30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34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40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11</v>
      </c>
      <c r="AX34" s="287">
        <f t="shared" si="22"/>
        <v>16.100000000000001</v>
      </c>
      <c r="AY34" s="234">
        <f t="shared" si="23"/>
        <v>25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PNM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39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13</v>
      </c>
      <c r="B36" s="304" t="s">
        <v>16</v>
      </c>
      <c r="C36" s="304">
        <v>19</v>
      </c>
      <c r="D36" s="304" t="s">
        <v>326</v>
      </c>
      <c r="E36" s="305" t="str">
        <f t="shared" ca="1" si="8"/>
        <v>MR</v>
      </c>
      <c r="F36" s="306"/>
      <c r="G36" s="307">
        <f t="shared" ca="1" si="1"/>
        <v>44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12</v>
      </c>
      <c r="AX36" s="287">
        <f t="shared" si="22"/>
        <v>16.2</v>
      </c>
      <c r="AY36" s="234">
        <f t="shared" si="23"/>
        <v>26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SCANA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SCG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35</v>
      </c>
      <c r="AW37" s="234">
        <f>COUNTIF( AV$7:AV37, AV37 )</f>
        <v>7</v>
      </c>
      <c r="AX37" s="287">
        <f t="shared" si="22"/>
        <v>35.700000000000003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62</v>
      </c>
      <c r="B38" s="304" t="s">
        <v>16</v>
      </c>
      <c r="C38" s="304">
        <v>19</v>
      </c>
      <c r="D38" s="304" t="s">
        <v>543</v>
      </c>
      <c r="E38" s="305" t="str">
        <f t="shared" ca="1" si="8"/>
        <v>R</v>
      </c>
      <c r="F38" s="306"/>
      <c r="G38" s="307">
        <f t="shared" ca="1" si="1"/>
        <v>19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27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9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TECO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**TE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8</v>
      </c>
      <c r="AX39" s="287">
        <f t="shared" si="22"/>
        <v>35.799999999999997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45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51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15</v>
      </c>
      <c r="AW40" s="234">
        <f>COUNTIF( AV$7:AV40, AV40 )</f>
        <v>13</v>
      </c>
      <c r="AX40" s="287">
        <f t="shared" si="22"/>
        <v>16.3</v>
      </c>
      <c r="AY40" s="234">
        <f t="shared" si="23"/>
        <v>27</v>
      </c>
      <c r="AZ40" s="236"/>
      <c r="BA40" s="236"/>
      <c r="BC40" s="234">
        <f t="shared" ca="1" si="24"/>
        <v>34</v>
      </c>
      <c r="BD40" s="288">
        <f t="shared" ca="1" si="6"/>
        <v>47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14</v>
      </c>
      <c r="AX42" s="287">
        <f t="shared" si="22"/>
        <v>16.399999999999999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22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9</v>
      </c>
      <c r="AX43" s="287">
        <f t="shared" si="22"/>
        <v>35.9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.8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15</v>
      </c>
      <c r="AX45" s="287">
        <f t="shared" si="22"/>
        <v>16.5</v>
      </c>
      <c r="AY45" s="234">
        <f t="shared" si="23"/>
        <v>29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16</v>
      </c>
      <c r="AX47" s="287">
        <f t="shared" si="22"/>
        <v>16.600000000000001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17</v>
      </c>
      <c r="AX48" s="287">
        <f t="shared" si="22"/>
        <v>16.7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543</v>
      </c>
      <c r="AV50" s="234">
        <f t="shared" si="21"/>
        <v>15</v>
      </c>
      <c r="AW50" s="234">
        <f>COUNTIF( AV$7:AV50, AV50 )</f>
        <v>18</v>
      </c>
      <c r="AX50" s="287">
        <f t="shared" si="22"/>
        <v>16.8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333</v>
      </c>
      <c r="AV51" s="234">
        <f t="shared" si="21"/>
        <v>15</v>
      </c>
      <c r="AW51" s="234">
        <f>COUNTIF( AV$7:AV51, AV51 )</f>
        <v>19</v>
      </c>
      <c r="AX51" s="287">
        <f t="shared" si="22"/>
        <v>16.899999999999999</v>
      </c>
      <c r="AY51" s="234">
        <f t="shared" si="23"/>
        <v>33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20</v>
      </c>
      <c r="AX53" s="287">
        <f t="shared" si="22"/>
        <v>17</v>
      </c>
      <c r="AY53" s="234">
        <f t="shared" si="23"/>
        <v>34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18.940000000000001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18.920000000000002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06" priority="28" stopIfTrue="1">
      <formula>IF( $AH7 = 1, TRUE, FALSE )</formula>
    </cfRule>
    <cfRule type="expression" dxfId="805" priority="29" stopIfTrue="1">
      <formula>IF( $AG7 = 1, TRUE, FALSE )</formula>
    </cfRule>
    <cfRule type="expression" dxfId="804" priority="30" stopIfTrue="1">
      <formula>IF( $AF7 = 1, TRUE, FALSE )</formula>
    </cfRule>
  </conditionalFormatting>
  <conditionalFormatting sqref="A67:E67">
    <cfRule type="expression" dxfId="803" priority="31" stopIfTrue="1">
      <formula>IF( $AH67 = 1, TRUE, FALSE )</formula>
    </cfRule>
    <cfRule type="expression" dxfId="802" priority="32" stopIfTrue="1">
      <formula>IF( $AG67 = 1, TRUE, FALSE )</formula>
    </cfRule>
    <cfRule type="expression" dxfId="801" priority="33" stopIfTrue="1">
      <formula>IF( $AF67 = 1, TRUE, FALSE )</formula>
    </cfRule>
  </conditionalFormatting>
  <conditionalFormatting sqref="A66:E66">
    <cfRule type="expression" dxfId="800" priority="25" stopIfTrue="1">
      <formula>IF( $AH66 = 1, TRUE, FALSE )</formula>
    </cfRule>
    <cfRule type="expression" dxfId="799" priority="26" stopIfTrue="1">
      <formula>IF( $AG66 = 1, TRUE, FALSE )</formula>
    </cfRule>
    <cfRule type="expression" dxfId="798" priority="27" stopIfTrue="1">
      <formula>IF( $AF66 = 1, TRUE, FALSE )</formula>
    </cfRule>
  </conditionalFormatting>
  <conditionalFormatting sqref="A8:D58 B7:D7">
    <cfRule type="expression" dxfId="797" priority="22" stopIfTrue="1">
      <formula>IF( $AH7 = 1, TRUE, FALSE )</formula>
    </cfRule>
    <cfRule type="expression" dxfId="796" priority="23" stopIfTrue="1">
      <formula>IF( $AG7 = 1, TRUE, FALSE )</formula>
    </cfRule>
    <cfRule type="expression" dxfId="795" priority="24" stopIfTrue="1">
      <formula>IF( $AF7 = 1, TRUE, FALSE )</formula>
    </cfRule>
  </conditionalFormatting>
  <conditionalFormatting sqref="A59:D59">
    <cfRule type="expression" dxfId="794" priority="19" stopIfTrue="1">
      <formula>IF( $AH59 = 1, TRUE, FALSE )</formula>
    </cfRule>
    <cfRule type="expression" dxfId="793" priority="20" stopIfTrue="1">
      <formula>IF( $AG59 = 1, TRUE, FALSE )</formula>
    </cfRule>
    <cfRule type="expression" dxfId="792" priority="21" stopIfTrue="1">
      <formula>IF( $AF59 = 1, TRUE, FALSE )</formula>
    </cfRule>
  </conditionalFormatting>
  <conditionalFormatting sqref="A61:D65">
    <cfRule type="expression" dxfId="791" priority="16" stopIfTrue="1">
      <formula>IF( $AH61 = 1, TRUE, FALSE )</formula>
    </cfRule>
    <cfRule type="expression" dxfId="790" priority="17" stopIfTrue="1">
      <formula>IF( $AG61 = 1, TRUE, FALSE )</formula>
    </cfRule>
    <cfRule type="expression" dxfId="789" priority="18" stopIfTrue="1">
      <formula>IF( $AF61 = 1, TRUE, FALSE )</formula>
    </cfRule>
  </conditionalFormatting>
  <conditionalFormatting sqref="U8:U12">
    <cfRule type="cellIs" dxfId="788" priority="15" operator="equal">
      <formula>0</formula>
    </cfRule>
  </conditionalFormatting>
  <conditionalFormatting sqref="O8:O12 Q8:Q12">
    <cfRule type="cellIs" dxfId="787" priority="14" operator="equal">
      <formula>0</formula>
    </cfRule>
  </conditionalFormatting>
  <conditionalFormatting sqref="V8:V12">
    <cfRule type="cellIs" dxfId="786" priority="13" operator="equal">
      <formula>0</formula>
    </cfRule>
  </conditionalFormatting>
  <conditionalFormatting sqref="S8:S12">
    <cfRule type="cellIs" dxfId="785" priority="11" operator="equal">
      <formula>0</formula>
    </cfRule>
  </conditionalFormatting>
  <conditionalFormatting sqref="R8:R12">
    <cfRule type="cellIs" dxfId="784" priority="12" operator="equal">
      <formula>0</formula>
    </cfRule>
  </conditionalFormatting>
  <conditionalFormatting sqref="P8:P12">
    <cfRule type="cellIs" dxfId="783" priority="10" operator="equal">
      <formula>0</formula>
    </cfRule>
  </conditionalFormatting>
  <conditionalFormatting sqref="M8:M12">
    <cfRule type="cellIs" dxfId="782" priority="9" operator="equal">
      <formula>0</formula>
    </cfRule>
  </conditionalFormatting>
  <conditionalFormatting sqref="T8:T12">
    <cfRule type="cellIs" dxfId="781" priority="8" operator="equal">
      <formula>0</formula>
    </cfRule>
  </conditionalFormatting>
  <conditionalFormatting sqref="N8:N12">
    <cfRule type="cellIs" dxfId="780" priority="7" operator="equal">
      <formula>0</formula>
    </cfRule>
  </conditionalFormatting>
  <conditionalFormatting sqref="K8:K12">
    <cfRule type="cellIs" dxfId="779" priority="6" operator="equal">
      <formula>0</formula>
    </cfRule>
  </conditionalFormatting>
  <conditionalFormatting sqref="I8:I12">
    <cfRule type="cellIs" dxfId="778" priority="5" operator="equal">
      <formula>0</formula>
    </cfRule>
  </conditionalFormatting>
  <conditionalFormatting sqref="W8:W12">
    <cfRule type="cellIs" dxfId="777" priority="4" operator="equal">
      <formula>0</formula>
    </cfRule>
  </conditionalFormatting>
  <conditionalFormatting sqref="A7">
    <cfRule type="expression" dxfId="776" priority="1" stopIfTrue="1">
      <formula>IF( $AH7 = 1, TRUE, FALSE )</formula>
    </cfRule>
    <cfRule type="expression" dxfId="775" priority="2" stopIfTrue="1">
      <formula>IF( $AG7 = 1, TRUE, FALSE )</formula>
    </cfRule>
    <cfRule type="expression" dxfId="77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'Credit_2016Q2'!d:d</v>
      </c>
      <c r="AK2" s="240" t="str">
        <f>AK4 &amp; AK3</f>
        <v>'Credit_2016Q2'!b1</v>
      </c>
      <c r="AL2" s="240" t="str">
        <f>AL4 &amp; AL3</f>
        <v>'Credit_2016Q2'!c1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'Credit_2016Q2'!</v>
      </c>
      <c r="AK4" s="236" t="str">
        <f t="shared" ref="AK4:AL4" si="0">$AQ$5</f>
        <v>'Credit_2016Q2'!</v>
      </c>
      <c r="AL4" s="236" t="str">
        <f t="shared" si="0"/>
        <v>'Credit_2016Q2'!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(50)</v>
      </c>
      <c r="M5" s="509"/>
      <c r="N5" s="314"/>
      <c r="O5" s="507" t="str">
        <f ca="1">"Regulated" &amp; CHAR( 10 ) &amp; "(" &amp; O14 &amp; ")"</f>
        <v>Regulated
(36)</v>
      </c>
      <c r="P5" s="511"/>
      <c r="Q5" s="314"/>
      <c r="R5" s="507" t="str">
        <f ca="1">"Mostly Regulated" &amp; CHAR( 10 ) &amp; "(" &amp; R14 &amp; ")"</f>
        <v>Mostly Regulated
(12)</v>
      </c>
      <c r="S5" s="511"/>
      <c r="T5" s="314"/>
      <c r="U5" s="507" t="str">
        <f ca="1">"Diversified" &amp; CHAR( 10 ) &amp; "(" &amp; U14 &amp; ")"</f>
        <v>Diversified
(2)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542</v>
      </c>
    </row>
    <row r="6" spans="1:61" ht="28.5" customHeight="1" x14ac:dyDescent="0.25">
      <c r="A6" s="299" t="s">
        <v>0</v>
      </c>
      <c r="B6" s="300" t="s">
        <v>535</v>
      </c>
      <c r="C6" s="338" t="s">
        <v>470</v>
      </c>
      <c r="D6" s="301"/>
      <c r="E6" s="302">
        <f ca="1">INDIRECT( E3 &amp; G1 )</f>
        <v>42369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20</v>
      </c>
      <c r="M10" s="296">
        <f t="shared" si="10"/>
        <v>0.4</v>
      </c>
      <c r="N10" s="318"/>
      <c r="O10" s="295">
        <f t="shared" ca="1" si="11"/>
        <v>13</v>
      </c>
      <c r="P10" s="296">
        <f t="shared" ca="1" si="12"/>
        <v>0.3611111111111111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20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16</v>
      </c>
      <c r="AS10" s="286">
        <v>19</v>
      </c>
      <c r="AT10" s="286" t="s">
        <v>274</v>
      </c>
      <c r="AV10" s="234">
        <f t="shared" si="21"/>
        <v>15</v>
      </c>
      <c r="AW10" s="234">
        <f>COUNTIF( AV$7:AV10, AV10 )</f>
        <v>3</v>
      </c>
      <c r="AX10" s="287">
        <f t="shared" si="22"/>
        <v>15.3</v>
      </c>
      <c r="AY10" s="234">
        <f t="shared" si="23"/>
        <v>17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</v>
      </c>
      <c r="N11" s="318"/>
      <c r="O11" s="295">
        <f t="shared" ca="1" si="11"/>
        <v>8</v>
      </c>
      <c r="P11" s="296">
        <f t="shared" ca="1" si="12"/>
        <v>0.22222222222222221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4</v>
      </c>
      <c r="AX11" s="287">
        <f t="shared" si="22"/>
        <v>15.4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18.920000000000002</v>
      </c>
      <c r="Z14" s="261"/>
      <c r="AA14" s="452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18.940000000000001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19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17.5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6</v>
      </c>
      <c r="AX19" s="287">
        <f t="shared" si="22"/>
        <v>15.6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7</v>
      </c>
      <c r="AX21" s="287">
        <f t="shared" si="22"/>
        <v>15.7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258</v>
      </c>
      <c r="B23" s="304" t="s">
        <v>16</v>
      </c>
      <c r="C23" s="304">
        <v>19</v>
      </c>
      <c r="D23" s="304" t="s">
        <v>274</v>
      </c>
      <c r="E23" s="305" t="str">
        <f t="shared" ca="1" si="8"/>
        <v>R</v>
      </c>
      <c r="F23" s="306"/>
      <c r="G23" s="307">
        <f t="shared" ca="1" si="1"/>
        <v>10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>
        <f t="shared" ca="1" si="3"/>
        <v>1</v>
      </c>
      <c r="AH23" s="236" t="str">
        <f t="shared" ca="1" si="18"/>
        <v/>
      </c>
      <c r="AJ23" s="236">
        <f t="shared" ca="1" si="19"/>
        <v>38</v>
      </c>
      <c r="AK23" s="236" t="str">
        <f t="shared" ca="1" si="20"/>
        <v>BBB</v>
      </c>
      <c r="AL23" s="236">
        <f t="shared" ca="1" si="20"/>
        <v>18</v>
      </c>
      <c r="AM23" s="236" t="str">
        <f t="shared" ca="1" si="4"/>
        <v>Change</v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8</v>
      </c>
      <c r="AX23" s="287">
        <f t="shared" si="22"/>
        <v>15.8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4</v>
      </c>
      <c r="BF23" s="240" t="str">
        <f t="shared" ca="1" si="7"/>
        <v>American Electric Power Company,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AEP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16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35</v>
      </c>
      <c r="AW25" s="234">
        <f>COUNTIF( AV$7:AV25, AV25 )</f>
        <v>4</v>
      </c>
      <c r="AX25" s="287">
        <f t="shared" si="22"/>
        <v>35.4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16</v>
      </c>
      <c r="AS26" s="286">
        <v>19</v>
      </c>
      <c r="AT26" s="286" t="s">
        <v>296</v>
      </c>
      <c r="AV26" s="234">
        <f t="shared" si="21"/>
        <v>15</v>
      </c>
      <c r="AW26" s="234">
        <f>COUNTIF( AV$7:AV26, AV26 )</f>
        <v>9</v>
      </c>
      <c r="AX26" s="287">
        <f t="shared" si="22"/>
        <v>15.9</v>
      </c>
      <c r="AY26" s="234">
        <f t="shared" si="23"/>
        <v>23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R</v>
      </c>
      <c r="F27" s="306"/>
      <c r="G27" s="307">
        <f t="shared" ca="1" si="1"/>
        <v>19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35</v>
      </c>
      <c r="AW28" s="234">
        <f>COUNTIF( AV$7:AV28, AV28 )</f>
        <v>5</v>
      </c>
      <c r="AX28" s="287">
        <f t="shared" si="22"/>
        <v>35.5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>
        <f t="shared" ca="1" si="3"/>
        <v>1</v>
      </c>
      <c r="AH29" s="236" t="str">
        <f t="shared" ca="1" si="18"/>
        <v/>
      </c>
      <c r="AJ29" s="236">
        <f t="shared" ca="1" si="19"/>
        <v>43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4"/>
        <v>Change</v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20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28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10</v>
      </c>
      <c r="AX30" s="287">
        <f t="shared" si="22"/>
        <v>16</v>
      </c>
      <c r="AY30" s="234">
        <f t="shared" si="23"/>
        <v>24</v>
      </c>
      <c r="AZ30" s="236"/>
      <c r="BA30" s="236"/>
      <c r="BC30" s="234">
        <f t="shared" ca="1" si="24"/>
        <v>24</v>
      </c>
      <c r="BD30" s="288">
        <f t="shared" ca="1" si="6"/>
        <v>24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29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28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30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35</v>
      </c>
      <c r="AW32" s="234">
        <f>COUNTIF( AV$7:AV32, AV32 )</f>
        <v>6</v>
      </c>
      <c r="AX32" s="287">
        <f t="shared" si="22"/>
        <v>35.6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30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>
        <f t="shared" ca="1" si="3"/>
        <v>1</v>
      </c>
      <c r="AH33" s="236" t="str">
        <f t="shared" ca="1" si="18"/>
        <v/>
      </c>
      <c r="AJ33" s="236">
        <f t="shared" ca="1" si="19"/>
        <v>48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4"/>
        <v>Change</v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34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40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31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11</v>
      </c>
      <c r="AX34" s="287">
        <f t="shared" si="22"/>
        <v>16.100000000000001</v>
      </c>
      <c r="AY34" s="234">
        <f t="shared" si="23"/>
        <v>25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PNM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32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9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39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13</v>
      </c>
      <c r="B36" s="304" t="s">
        <v>16</v>
      </c>
      <c r="C36" s="304">
        <v>19</v>
      </c>
      <c r="D36" s="304" t="s">
        <v>326</v>
      </c>
      <c r="E36" s="305" t="str">
        <f t="shared" ca="1" si="8"/>
        <v>MR</v>
      </c>
      <c r="F36" s="306"/>
      <c r="G36" s="307">
        <f t="shared" ca="1" si="1"/>
        <v>44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33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12</v>
      </c>
      <c r="AX36" s="287">
        <f t="shared" si="22"/>
        <v>16.2</v>
      </c>
      <c r="AY36" s="234">
        <f t="shared" si="23"/>
        <v>26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SCANA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SCG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34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35</v>
      </c>
      <c r="AW37" s="234">
        <f>COUNTIF( AV$7:AV37, AV37 )</f>
        <v>7</v>
      </c>
      <c r="AX37" s="287">
        <f t="shared" si="22"/>
        <v>35.700000000000003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62</v>
      </c>
      <c r="B38" s="304" t="s">
        <v>16</v>
      </c>
      <c r="C38" s="304">
        <v>19</v>
      </c>
      <c r="D38" s="304" t="s">
        <v>543</v>
      </c>
      <c r="E38" s="305" t="str">
        <f t="shared" ca="1" si="8"/>
        <v>R</v>
      </c>
      <c r="F38" s="306"/>
      <c r="G38" s="307">
        <f t="shared" ca="1" si="1"/>
        <v>19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26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TECO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**TE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36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8</v>
      </c>
      <c r="AX39" s="287">
        <f t="shared" si="22"/>
        <v>35.799999999999997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45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51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37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15</v>
      </c>
      <c r="AW40" s="234">
        <f>COUNTIF( AV$7:AV40, AV40 )</f>
        <v>13</v>
      </c>
      <c r="AX40" s="287">
        <f t="shared" si="22"/>
        <v>16.3</v>
      </c>
      <c r="AY40" s="234">
        <f t="shared" si="23"/>
        <v>27</v>
      </c>
      <c r="AZ40" s="236"/>
      <c r="BA40" s="236"/>
      <c r="BC40" s="234">
        <f t="shared" ca="1" si="24"/>
        <v>34</v>
      </c>
      <c r="BD40" s="288">
        <f t="shared" ca="1" si="6"/>
        <v>47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39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40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14</v>
      </c>
      <c r="AX42" s="287">
        <f t="shared" si="22"/>
        <v>16.399999999999999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22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9</v>
      </c>
      <c r="AX43" s="287">
        <f t="shared" si="22"/>
        <v>35.9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.8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15</v>
      </c>
      <c r="AX45" s="287">
        <f t="shared" si="22"/>
        <v>16.5</v>
      </c>
      <c r="AY45" s="234">
        <f t="shared" si="23"/>
        <v>29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16</v>
      </c>
      <c r="AX47" s="287">
        <f t="shared" si="22"/>
        <v>16.600000000000001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17</v>
      </c>
      <c r="AX48" s="287">
        <f t="shared" si="22"/>
        <v>16.7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543</v>
      </c>
      <c r="AV50" s="234">
        <f t="shared" si="21"/>
        <v>15</v>
      </c>
      <c r="AW50" s="234">
        <f>COUNTIF( AV$7:AV50, AV50 )</f>
        <v>18</v>
      </c>
      <c r="AX50" s="287">
        <f t="shared" si="22"/>
        <v>16.8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333</v>
      </c>
      <c r="AV51" s="234">
        <f t="shared" si="21"/>
        <v>15</v>
      </c>
      <c r="AW51" s="234">
        <f>COUNTIF( AV$7:AV51, AV51 )</f>
        <v>19</v>
      </c>
      <c r="AX51" s="287">
        <f t="shared" si="22"/>
        <v>16.899999999999999</v>
      </c>
      <c r="AY51" s="234">
        <f t="shared" si="23"/>
        <v>33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9" t="s">
        <v>336</v>
      </c>
      <c r="AV53" s="234">
        <f t="shared" si="21"/>
        <v>15</v>
      </c>
      <c r="AW53" s="234">
        <f>COUNTIF( AV$7:AV53, AV53 )</f>
        <v>20</v>
      </c>
      <c r="AX53" s="287">
        <f t="shared" si="22"/>
        <v>17</v>
      </c>
      <c r="AY53" s="234">
        <f t="shared" si="23"/>
        <v>34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18.940000000000001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18.920000000000002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8">
    <sortCondition ref="AQ7:AQ58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73" priority="28" stopIfTrue="1">
      <formula>IF( $AH7 = 1, TRUE, FALSE )</formula>
    </cfRule>
    <cfRule type="expression" dxfId="772" priority="29" stopIfTrue="1">
      <formula>IF( $AG7 = 1, TRUE, FALSE )</formula>
    </cfRule>
    <cfRule type="expression" dxfId="771" priority="30" stopIfTrue="1">
      <formula>IF( $AF7 = 1, TRUE, FALSE )</formula>
    </cfRule>
  </conditionalFormatting>
  <conditionalFormatting sqref="A67:E67">
    <cfRule type="expression" dxfId="770" priority="31" stopIfTrue="1">
      <formula>IF( $AH67 = 1, TRUE, FALSE )</formula>
    </cfRule>
    <cfRule type="expression" dxfId="769" priority="32" stopIfTrue="1">
      <formula>IF( $AG67 = 1, TRUE, FALSE )</formula>
    </cfRule>
    <cfRule type="expression" dxfId="768" priority="33" stopIfTrue="1">
      <formula>IF( $AF67 = 1, TRUE, FALSE )</formula>
    </cfRule>
  </conditionalFormatting>
  <conditionalFormatting sqref="A66:E66">
    <cfRule type="expression" dxfId="767" priority="25" stopIfTrue="1">
      <formula>IF( $AH66 = 1, TRUE, FALSE )</formula>
    </cfRule>
    <cfRule type="expression" dxfId="766" priority="26" stopIfTrue="1">
      <formula>IF( $AG66 = 1, TRUE, FALSE )</formula>
    </cfRule>
    <cfRule type="expression" dxfId="765" priority="27" stopIfTrue="1">
      <formula>IF( $AF66 = 1, TRUE, FALSE )</formula>
    </cfRule>
  </conditionalFormatting>
  <conditionalFormatting sqref="A8:D58 B7:D7">
    <cfRule type="expression" dxfId="764" priority="22" stopIfTrue="1">
      <formula>IF( $AH7 = 1, TRUE, FALSE )</formula>
    </cfRule>
    <cfRule type="expression" dxfId="763" priority="23" stopIfTrue="1">
      <formula>IF( $AG7 = 1, TRUE, FALSE )</formula>
    </cfRule>
    <cfRule type="expression" dxfId="762" priority="24" stopIfTrue="1">
      <formula>IF( $AF7 = 1, TRUE, FALSE )</formula>
    </cfRule>
  </conditionalFormatting>
  <conditionalFormatting sqref="A59:D59">
    <cfRule type="expression" dxfId="761" priority="19" stopIfTrue="1">
      <formula>IF( $AH59 = 1, TRUE, FALSE )</formula>
    </cfRule>
    <cfRule type="expression" dxfId="760" priority="20" stopIfTrue="1">
      <formula>IF( $AG59 = 1, TRUE, FALSE )</formula>
    </cfRule>
    <cfRule type="expression" dxfId="759" priority="21" stopIfTrue="1">
      <formula>IF( $AF59 = 1, TRUE, FALSE )</formula>
    </cfRule>
  </conditionalFormatting>
  <conditionalFormatting sqref="A61:D65">
    <cfRule type="expression" dxfId="758" priority="16" stopIfTrue="1">
      <formula>IF( $AH61 = 1, TRUE, FALSE )</formula>
    </cfRule>
    <cfRule type="expression" dxfId="757" priority="17" stopIfTrue="1">
      <formula>IF( $AG61 = 1, TRUE, FALSE )</formula>
    </cfRule>
    <cfRule type="expression" dxfId="756" priority="18" stopIfTrue="1">
      <formula>IF( $AF61 = 1, TRUE, FALSE )</formula>
    </cfRule>
  </conditionalFormatting>
  <conditionalFormatting sqref="U8:U12">
    <cfRule type="cellIs" dxfId="755" priority="15" operator="equal">
      <formula>0</formula>
    </cfRule>
  </conditionalFormatting>
  <conditionalFormatting sqref="O8:O12 Q8:Q12">
    <cfRule type="cellIs" dxfId="754" priority="14" operator="equal">
      <formula>0</formula>
    </cfRule>
  </conditionalFormatting>
  <conditionalFormatting sqref="V8:V12">
    <cfRule type="cellIs" dxfId="753" priority="13" operator="equal">
      <formula>0</formula>
    </cfRule>
  </conditionalFormatting>
  <conditionalFormatting sqref="S8:S12">
    <cfRule type="cellIs" dxfId="752" priority="11" operator="equal">
      <formula>0</formula>
    </cfRule>
  </conditionalFormatting>
  <conditionalFormatting sqref="R8:R12">
    <cfRule type="cellIs" dxfId="751" priority="12" operator="equal">
      <formula>0</formula>
    </cfRule>
  </conditionalFormatting>
  <conditionalFormatting sqref="P8:P12">
    <cfRule type="cellIs" dxfId="750" priority="10" operator="equal">
      <formula>0</formula>
    </cfRule>
  </conditionalFormatting>
  <conditionalFormatting sqref="M8:M12">
    <cfRule type="cellIs" dxfId="749" priority="9" operator="equal">
      <formula>0</formula>
    </cfRule>
  </conditionalFormatting>
  <conditionalFormatting sqref="T8:T12">
    <cfRule type="cellIs" dxfId="748" priority="8" operator="equal">
      <formula>0</formula>
    </cfRule>
  </conditionalFormatting>
  <conditionalFormatting sqref="N8:N12">
    <cfRule type="cellIs" dxfId="747" priority="7" operator="equal">
      <formula>0</formula>
    </cfRule>
  </conditionalFormatting>
  <conditionalFormatting sqref="K8:K12">
    <cfRule type="cellIs" dxfId="746" priority="6" operator="equal">
      <formula>0</formula>
    </cfRule>
  </conditionalFormatting>
  <conditionalFormatting sqref="I8:I12">
    <cfRule type="cellIs" dxfId="745" priority="5" operator="equal">
      <formula>0</formula>
    </cfRule>
  </conditionalFormatting>
  <conditionalFormatting sqref="W8:W12">
    <cfRule type="cellIs" dxfId="744" priority="4" operator="equal">
      <formula>0</formula>
    </cfRule>
  </conditionalFormatting>
  <conditionalFormatting sqref="A7">
    <cfRule type="expression" dxfId="743" priority="1" stopIfTrue="1">
      <formula>IF( $AH7 = 1, TRUE, FALSE )</formula>
    </cfRule>
    <cfRule type="expression" dxfId="742" priority="2" stopIfTrue="1">
      <formula>IF( $AG7 = 1, TRUE, FALSE )</formula>
    </cfRule>
    <cfRule type="expression" dxfId="74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'Credit_2016Q1'!d:d</v>
      </c>
      <c r="AK2" s="240" t="str">
        <f>AK4 &amp; AK3</f>
        <v>'Credit_2016Q1'!b1</v>
      </c>
      <c r="AL2" s="240" t="str">
        <f>AL4 &amp; AL3</f>
        <v>'Credit_2016Q1'!c1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'Credit_2016Q1'!</v>
      </c>
      <c r="AK4" s="236" t="str">
        <f t="shared" ref="AK4:AL4" si="0">$AQ$5</f>
        <v>'Credit_2016Q1'!</v>
      </c>
      <c r="AL4" s="236" t="str">
        <f t="shared" si="0"/>
        <v>'Credit_2016Q1'!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(50)</v>
      </c>
      <c r="M5" s="509"/>
      <c r="N5" s="314"/>
      <c r="O5" s="507" t="str">
        <f ca="1">"Regulated" &amp; CHAR( 10 ) &amp; "(" &amp; O14 &amp; ")"</f>
        <v>Regulated
(36)</v>
      </c>
      <c r="P5" s="511"/>
      <c r="Q5" s="314"/>
      <c r="R5" s="507" t="str">
        <f ca="1">"Mostly Regulated" &amp; CHAR( 10 ) &amp; "(" &amp; R14 &amp; ")"</f>
        <v>Mostly Regulated
(12)</v>
      </c>
      <c r="S5" s="511"/>
      <c r="T5" s="314"/>
      <c r="U5" s="507" t="str">
        <f ca="1">"Diversified" &amp; CHAR( 10 ) &amp; "(" &amp; U14 &amp; ")"</f>
        <v>Diversified
(2)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539</v>
      </c>
    </row>
    <row r="6" spans="1:61" ht="28.5" customHeight="1" x14ac:dyDescent="0.25">
      <c r="A6" s="299" t="s">
        <v>0</v>
      </c>
      <c r="B6" s="300" t="s">
        <v>534</v>
      </c>
      <c r="C6" s="338" t="s">
        <v>470</v>
      </c>
      <c r="D6" s="301"/>
      <c r="E6" s="302">
        <f ca="1">INDIRECT( E3 &amp; G1 )</f>
        <v>42369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</v>
      </c>
      <c r="N10" s="318"/>
      <c r="O10" s="295">
        <f t="shared" ca="1" si="11"/>
        <v>10</v>
      </c>
      <c r="P10" s="296">
        <f t="shared" ca="1" si="12"/>
        <v>0.27777777777777779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12</v>
      </c>
      <c r="M11" s="296">
        <f t="shared" si="10"/>
        <v>0.24</v>
      </c>
      <c r="N11" s="318"/>
      <c r="O11" s="295">
        <f t="shared" ca="1" si="11"/>
        <v>11</v>
      </c>
      <c r="P11" s="296">
        <f t="shared" ca="1" si="12"/>
        <v>0.30555555555555558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12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3</v>
      </c>
      <c r="AX11" s="287">
        <f t="shared" si="22"/>
        <v>15.3</v>
      </c>
      <c r="AY11" s="234">
        <f t="shared" si="23"/>
        <v>17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2</v>
      </c>
      <c r="AX12" s="287">
        <f t="shared" si="22"/>
        <v>32.200000000000003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18.86</v>
      </c>
      <c r="Z14" s="261"/>
      <c r="AA14" s="451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32</v>
      </c>
      <c r="AW14" s="234">
        <f>COUNTIF( AV$7:AV14, AV14 )</f>
        <v>3</v>
      </c>
      <c r="AX14" s="287">
        <f t="shared" si="22"/>
        <v>32.299999999999997</v>
      </c>
      <c r="AY14" s="234">
        <f t="shared" si="23"/>
        <v>34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18.88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18.916666666666668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17.5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4</v>
      </c>
      <c r="AX17" s="287">
        <f t="shared" si="22"/>
        <v>15.4</v>
      </c>
      <c r="AY17" s="234">
        <f t="shared" si="23"/>
        <v>18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5</v>
      </c>
      <c r="AX19" s="287">
        <f t="shared" si="22"/>
        <v>15.5</v>
      </c>
      <c r="AY19" s="234">
        <f t="shared" si="23"/>
        <v>19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531</v>
      </c>
      <c r="B23" s="304" t="s">
        <v>16</v>
      </c>
      <c r="C23" s="304">
        <v>19</v>
      </c>
      <c r="D23" s="304" t="s">
        <v>529</v>
      </c>
      <c r="E23" s="305" t="str">
        <f t="shared" ca="1" si="8"/>
        <v>MR</v>
      </c>
      <c r="F23" s="306"/>
      <c r="G23" s="307">
        <f t="shared" ca="1" si="1"/>
        <v>11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>
        <f t="shared" ca="1" si="3"/>
        <v>1</v>
      </c>
      <c r="AH23" s="236" t="str">
        <f t="shared" ca="1" si="18"/>
        <v/>
      </c>
      <c r="AJ23" s="236">
        <f t="shared" ca="1" si="19"/>
        <v>39</v>
      </c>
      <c r="AK23" s="236" t="str">
        <f t="shared" ca="1" si="20"/>
        <v>BBB</v>
      </c>
      <c r="AL23" s="236">
        <f t="shared" ca="1" si="20"/>
        <v>18</v>
      </c>
      <c r="AM23" s="236" t="str">
        <f t="shared" ca="1" si="4"/>
        <v>Change</v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5</v>
      </c>
      <c r="BF23" s="240" t="str">
        <f t="shared" ca="1" si="7"/>
        <v>AVANGRID,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AGR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16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4</v>
      </c>
      <c r="AX24" s="287">
        <f t="shared" si="22"/>
        <v>32.4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11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18</v>
      </c>
      <c r="B25" s="304" t="s">
        <v>16</v>
      </c>
      <c r="C25" s="304">
        <v>19</v>
      </c>
      <c r="D25" s="304" t="s">
        <v>86</v>
      </c>
      <c r="E25" s="305" t="str">
        <f t="shared" ca="1" si="8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32</v>
      </c>
      <c r="AW25" s="234">
        <f>COUNTIF( AV$7:AV25, AV25 )</f>
        <v>5</v>
      </c>
      <c r="AX25" s="287">
        <f t="shared" si="22"/>
        <v>32.5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13</v>
      </c>
      <c r="BF25" s="240" t="str">
        <f t="shared" ca="1" si="7"/>
        <v>Dominion Resources,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32</v>
      </c>
      <c r="AW26" s="234">
        <f>COUNTIF( AV$7:AV26, AV26 )</f>
        <v>6</v>
      </c>
      <c r="AX26" s="287">
        <f t="shared" si="22"/>
        <v>32.6</v>
      </c>
      <c r="AY26" s="234">
        <f t="shared" si="23"/>
        <v>37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32</v>
      </c>
      <c r="AW28" s="234">
        <f>COUNTIF( AV$7:AV28, AV28 )</f>
        <v>7</v>
      </c>
      <c r="AX28" s="287">
        <f t="shared" si="22"/>
        <v>32.700000000000003</v>
      </c>
      <c r="AY28" s="234">
        <f t="shared" si="23"/>
        <v>38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MR</v>
      </c>
      <c r="F29" s="306"/>
      <c r="G29" s="307">
        <f t="shared" ca="1" si="1"/>
        <v>31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R</v>
      </c>
      <c r="F30" s="306"/>
      <c r="G30" s="307">
        <f t="shared" ca="1" si="1"/>
        <v>34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42</v>
      </c>
      <c r="B31" s="304" t="s">
        <v>16</v>
      </c>
      <c r="C31" s="304">
        <v>19</v>
      </c>
      <c r="D31" s="304" t="s">
        <v>320</v>
      </c>
      <c r="E31" s="305" t="str">
        <f t="shared" ca="1" si="8"/>
        <v>R</v>
      </c>
      <c r="F31" s="306"/>
      <c r="G31" s="307">
        <f t="shared" ca="1" si="1"/>
        <v>40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9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36</v>
      </c>
      <c r="BF31" s="240" t="str">
        <f t="shared" ca="1" si="7"/>
        <v>PNM Resources,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PNM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8</v>
      </c>
      <c r="AX32" s="287">
        <f t="shared" si="22"/>
        <v>32.799999999999997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39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41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44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9</v>
      </c>
      <c r="AX37" s="287">
        <f t="shared" si="22"/>
        <v>32.9</v>
      </c>
      <c r="AY37" s="234">
        <f t="shared" si="23"/>
        <v>40</v>
      </c>
      <c r="AZ37" s="236"/>
      <c r="BA37" s="236"/>
      <c r="BC37" s="234">
        <f t="shared" ca="1" si="24"/>
        <v>31</v>
      </c>
      <c r="BD37" s="288">
        <f t="shared" ca="1" si="6"/>
        <v>47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10</v>
      </c>
      <c r="AX39" s="287">
        <f t="shared" si="22"/>
        <v>33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28</v>
      </c>
      <c r="AS40" s="286">
        <v>18</v>
      </c>
      <c r="AT40" s="286" t="s">
        <v>317</v>
      </c>
      <c r="AV40" s="234">
        <f t="shared" si="21"/>
        <v>32</v>
      </c>
      <c r="AW40" s="234">
        <f>COUNTIF( AV$7:AV40, AV40 )</f>
        <v>11</v>
      </c>
      <c r="AX40" s="287">
        <f t="shared" si="22"/>
        <v>33.1</v>
      </c>
      <c r="AY40" s="234">
        <f t="shared" si="23"/>
        <v>42</v>
      </c>
      <c r="AZ40" s="236"/>
      <c r="BA40" s="236"/>
      <c r="BC40" s="234">
        <f t="shared" ca="1" si="24"/>
        <v>34</v>
      </c>
      <c r="BD40" s="288">
        <f t="shared" ca="1" si="6"/>
        <v>8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11</v>
      </c>
      <c r="AX42" s="287">
        <f t="shared" si="22"/>
        <v>16.100000000000001</v>
      </c>
      <c r="AY42" s="234">
        <f t="shared" si="23"/>
        <v>25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.8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32</v>
      </c>
      <c r="AW43" s="234">
        <f>COUNTIF( AV$7:AV43, AV43 )</f>
        <v>12</v>
      </c>
      <c r="AX43" s="287">
        <f t="shared" si="22"/>
        <v>33.200000000000003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20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D</v>
      </c>
      <c r="F44" s="306"/>
      <c r="G44" s="307">
        <f t="shared" ca="1" si="1"/>
        <v>26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22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30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12</v>
      </c>
      <c r="AX45" s="287">
        <f t="shared" si="22"/>
        <v>16.2</v>
      </c>
      <c r="AY45" s="234">
        <f t="shared" si="23"/>
        <v>26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31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13</v>
      </c>
      <c r="AX47" s="287">
        <f t="shared" si="22"/>
        <v>16.3</v>
      </c>
      <c r="AY47" s="234">
        <f t="shared" si="23"/>
        <v>27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38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9" t="s">
        <v>328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34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8"/>
        <v>1</v>
      </c>
      <c r="AJ50" s="236">
        <f t="shared" ca="1" si="19"/>
        <v>23</v>
      </c>
      <c r="AK50" s="236" t="str">
        <f t="shared" ca="1" si="20"/>
        <v>BBB+</v>
      </c>
      <c r="AL50" s="236">
        <f t="shared" ca="1" si="20"/>
        <v>19</v>
      </c>
      <c r="AM50" s="236" t="str">
        <f t="shared" ca="1" si="4"/>
        <v>Change</v>
      </c>
      <c r="AQ50" s="286" t="s">
        <v>62</v>
      </c>
      <c r="AR50" s="286" t="s">
        <v>16</v>
      </c>
      <c r="AS50" s="286">
        <v>19</v>
      </c>
      <c r="AT50" s="286" t="s">
        <v>329</v>
      </c>
      <c r="AV50" s="234">
        <f t="shared" si="21"/>
        <v>15</v>
      </c>
      <c r="AW50" s="234">
        <f>COUNTIF( AV$7:AV50, AV50 )</f>
        <v>15</v>
      </c>
      <c r="AX50" s="287">
        <f t="shared" si="22"/>
        <v>16.5</v>
      </c>
      <c r="AY50" s="234">
        <f t="shared" si="23"/>
        <v>29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447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>
        <f t="shared" ca="1" si="3"/>
        <v>1</v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BB+</v>
      </c>
      <c r="AL53" s="236">
        <f t="shared" ca="1" si="20"/>
        <v>16</v>
      </c>
      <c r="AM53" s="236" t="str">
        <f t="shared" ca="1" si="4"/>
        <v>Change</v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17</v>
      </c>
      <c r="AX53" s="287">
        <f t="shared" si="22"/>
        <v>16.7</v>
      </c>
      <c r="AY53" s="234">
        <f t="shared" si="23"/>
        <v>31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53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40" priority="28" stopIfTrue="1">
      <formula>IF( $AH7 = 1, TRUE, FALSE )</formula>
    </cfRule>
    <cfRule type="expression" dxfId="739" priority="29" stopIfTrue="1">
      <formula>IF( $AG7 = 1, TRUE, FALSE )</formula>
    </cfRule>
    <cfRule type="expression" dxfId="738" priority="30" stopIfTrue="1">
      <formula>IF( $AF7 = 1, TRUE, FALSE )</formula>
    </cfRule>
  </conditionalFormatting>
  <conditionalFormatting sqref="A67:E67">
    <cfRule type="expression" dxfId="737" priority="31" stopIfTrue="1">
      <formula>IF( $AH67 = 1, TRUE, FALSE )</formula>
    </cfRule>
    <cfRule type="expression" dxfId="736" priority="32" stopIfTrue="1">
      <formula>IF( $AG67 = 1, TRUE, FALSE )</formula>
    </cfRule>
    <cfRule type="expression" dxfId="735" priority="33" stopIfTrue="1">
      <formula>IF( $AF67 = 1, TRUE, FALSE )</formula>
    </cfRule>
  </conditionalFormatting>
  <conditionalFormatting sqref="A66:E66">
    <cfRule type="expression" dxfId="734" priority="25" stopIfTrue="1">
      <formula>IF( $AH66 = 1, TRUE, FALSE )</formula>
    </cfRule>
    <cfRule type="expression" dxfId="733" priority="26" stopIfTrue="1">
      <formula>IF( $AG66 = 1, TRUE, FALSE )</formula>
    </cfRule>
    <cfRule type="expression" dxfId="732" priority="27" stopIfTrue="1">
      <formula>IF( $AF66 = 1, TRUE, FALSE )</formula>
    </cfRule>
  </conditionalFormatting>
  <conditionalFormatting sqref="A8:D58 B7:D7">
    <cfRule type="expression" dxfId="731" priority="22" stopIfTrue="1">
      <formula>IF( $AH7 = 1, TRUE, FALSE )</formula>
    </cfRule>
    <cfRule type="expression" dxfId="730" priority="23" stopIfTrue="1">
      <formula>IF( $AG7 = 1, TRUE, FALSE )</formula>
    </cfRule>
    <cfRule type="expression" dxfId="729" priority="24" stopIfTrue="1">
      <formula>IF( $AF7 = 1, TRUE, FALSE )</formula>
    </cfRule>
  </conditionalFormatting>
  <conditionalFormatting sqref="A59:D59">
    <cfRule type="expression" dxfId="728" priority="19" stopIfTrue="1">
      <formula>IF( $AH59 = 1, TRUE, FALSE )</formula>
    </cfRule>
    <cfRule type="expression" dxfId="727" priority="20" stopIfTrue="1">
      <formula>IF( $AG59 = 1, TRUE, FALSE )</formula>
    </cfRule>
    <cfRule type="expression" dxfId="726" priority="21" stopIfTrue="1">
      <formula>IF( $AF59 = 1, TRUE, FALSE )</formula>
    </cfRule>
  </conditionalFormatting>
  <conditionalFormatting sqref="A61:D65">
    <cfRule type="expression" dxfId="725" priority="16" stopIfTrue="1">
      <formula>IF( $AH61 = 1, TRUE, FALSE )</formula>
    </cfRule>
    <cfRule type="expression" dxfId="724" priority="17" stopIfTrue="1">
      <formula>IF( $AG61 = 1, TRUE, FALSE )</formula>
    </cfRule>
    <cfRule type="expression" dxfId="723" priority="18" stopIfTrue="1">
      <formula>IF( $AF61 = 1, TRUE, FALSE )</formula>
    </cfRule>
  </conditionalFormatting>
  <conditionalFormatting sqref="U8:U12">
    <cfRule type="cellIs" dxfId="722" priority="15" operator="equal">
      <formula>0</formula>
    </cfRule>
  </conditionalFormatting>
  <conditionalFormatting sqref="O8:O12 Q8:Q12">
    <cfRule type="cellIs" dxfId="721" priority="14" operator="equal">
      <formula>0</formula>
    </cfRule>
  </conditionalFormatting>
  <conditionalFormatting sqref="V8:V12">
    <cfRule type="cellIs" dxfId="720" priority="13" operator="equal">
      <formula>0</formula>
    </cfRule>
  </conditionalFormatting>
  <conditionalFormatting sqref="S8:S12">
    <cfRule type="cellIs" dxfId="719" priority="11" operator="equal">
      <formula>0</formula>
    </cfRule>
  </conditionalFormatting>
  <conditionalFormatting sqref="R8:R12">
    <cfRule type="cellIs" dxfId="718" priority="12" operator="equal">
      <formula>0</formula>
    </cfRule>
  </conditionalFormatting>
  <conditionalFormatting sqref="P8:P12">
    <cfRule type="cellIs" dxfId="717" priority="10" operator="equal">
      <formula>0</formula>
    </cfRule>
  </conditionalFormatting>
  <conditionalFormatting sqref="M8:M12">
    <cfRule type="cellIs" dxfId="716" priority="9" operator="equal">
      <formula>0</formula>
    </cfRule>
  </conditionalFormatting>
  <conditionalFormatting sqref="T8:T12">
    <cfRule type="cellIs" dxfId="715" priority="8" operator="equal">
      <formula>0</formula>
    </cfRule>
  </conditionalFormatting>
  <conditionalFormatting sqref="N8:N12">
    <cfRule type="cellIs" dxfId="714" priority="7" operator="equal">
      <formula>0</formula>
    </cfRule>
  </conditionalFormatting>
  <conditionalFormatting sqref="K8:K12">
    <cfRule type="cellIs" dxfId="713" priority="6" operator="equal">
      <formula>0</formula>
    </cfRule>
  </conditionalFormatting>
  <conditionalFormatting sqref="I8:I12">
    <cfRule type="cellIs" dxfId="712" priority="5" operator="equal">
      <formula>0</formula>
    </cfRule>
  </conditionalFormatting>
  <conditionalFormatting sqref="W8:W12">
    <cfRule type="cellIs" dxfId="711" priority="4" operator="equal">
      <formula>0</formula>
    </cfRule>
  </conditionalFormatting>
  <conditionalFormatting sqref="A7">
    <cfRule type="expression" dxfId="710" priority="1" stopIfTrue="1">
      <formula>IF( $AH7 = 1, TRUE, FALSE )</formula>
    </cfRule>
    <cfRule type="expression" dxfId="709" priority="2" stopIfTrue="1">
      <formula>IF( $AG7 = 1, TRUE, FALSE )</formula>
    </cfRule>
    <cfRule type="expression" dxfId="70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'Credit_2015Q4'!d:d</v>
      </c>
      <c r="AK2" s="240" t="str">
        <f>AK4 &amp; AK3</f>
        <v>'Credit_2015Q4'!b1</v>
      </c>
      <c r="AL2" s="240" t="str">
        <f>AL4 &amp; AL3</f>
        <v>'Credit_2015Q4'!c1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'Credit_2015Q4'!</v>
      </c>
      <c r="AK4" s="236" t="str">
        <f t="shared" ref="AK4:AL4" si="0">$AQ$5</f>
        <v>'Credit_2015Q4'!</v>
      </c>
      <c r="AL4" s="236" t="str">
        <f t="shared" si="0"/>
        <v>'Credit_2015Q4'!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(50)</v>
      </c>
      <c r="M5" s="509"/>
      <c r="N5" s="314"/>
      <c r="O5" s="507" t="str">
        <f ca="1">"Regulated" &amp; CHAR( 10 ) &amp; "(" &amp; O14 &amp; ")"</f>
        <v>Regulated
(36)</v>
      </c>
      <c r="P5" s="511"/>
      <c r="Q5" s="314"/>
      <c r="R5" s="507" t="str">
        <f ca="1">"Mostly Regulated" &amp; CHAR( 10 ) &amp; "(" &amp; R14 &amp; ")"</f>
        <v>Mostly Regulated
(12)</v>
      </c>
      <c r="S5" s="511"/>
      <c r="T5" s="314"/>
      <c r="U5" s="507" t="str">
        <f ca="1">"Diversified" &amp; CHAR( 10 ) &amp; "(" &amp; U14 &amp; ")"</f>
        <v>Diversified
(2)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532</v>
      </c>
    </row>
    <row r="6" spans="1:61" ht="28.5" customHeight="1" x14ac:dyDescent="0.25">
      <c r="A6" s="299" t="s">
        <v>0</v>
      </c>
      <c r="B6" s="300" t="s">
        <v>533</v>
      </c>
      <c r="C6" s="338" t="s">
        <v>470</v>
      </c>
      <c r="D6" s="301"/>
      <c r="E6" s="302">
        <f ca="1">INDIRECT( E3 &amp; G1 )</f>
        <v>42369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23</v>
      </c>
      <c r="AK7" s="236" t="str">
        <f ca="1">IF( ISNA( $AJ7 ), "", OFFSET( INDIRECT( AK$2 ), $AJ7-1, 0 ) )</f>
        <v>BBB+</v>
      </c>
      <c r="AL7" s="236">
        <f ca="1">IF( ISNA( $AJ7 ), "", OFFSET( INDIRECT( AL$2 ), $AJ7-1, 0 ) )</f>
        <v>19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</v>
      </c>
      <c r="N10" s="318"/>
      <c r="O10" s="295">
        <f t="shared" ca="1" si="11"/>
        <v>11</v>
      </c>
      <c r="P10" s="296">
        <f t="shared" ca="1" si="12"/>
        <v>0.30555555555555558</v>
      </c>
      <c r="Q10" s="318"/>
      <c r="R10" s="295">
        <f t="shared" ca="1" si="13"/>
        <v>6</v>
      </c>
      <c r="S10" s="296">
        <f t="shared" ca="1" si="14"/>
        <v>0.5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13</v>
      </c>
      <c r="M11" s="296">
        <f t="shared" si="10"/>
        <v>0.26</v>
      </c>
      <c r="N11" s="318"/>
      <c r="O11" s="295">
        <f t="shared" ca="1" si="11"/>
        <v>11</v>
      </c>
      <c r="P11" s="296">
        <f t="shared" ca="1" si="12"/>
        <v>0.30555555555555558</v>
      </c>
      <c r="Q11" s="318"/>
      <c r="R11" s="295">
        <f t="shared" ca="1" si="13"/>
        <v>1</v>
      </c>
      <c r="S11" s="296">
        <f t="shared" ca="1" si="14"/>
        <v>8.3333333333333329E-2</v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13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28</v>
      </c>
      <c r="AS11" s="286">
        <v>18</v>
      </c>
      <c r="AT11" s="286" t="s">
        <v>529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0.06</v>
      </c>
      <c r="N12" s="318"/>
      <c r="O12" s="295">
        <f t="shared" ca="1" si="11"/>
        <v>1</v>
      </c>
      <c r="P12" s="296">
        <f t="shared" ca="1" si="12"/>
        <v>2.7777777777777776E-2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3</v>
      </c>
      <c r="AX12" s="287">
        <f t="shared" si="22"/>
        <v>32.299999999999997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0.04</v>
      </c>
      <c r="N13" s="319"/>
      <c r="O13" s="297">
        <f t="shared" ca="1" si="11"/>
        <v>1</v>
      </c>
      <c r="P13" s="298">
        <f t="shared" ca="1" si="12"/>
        <v>2.7777777777777776E-2</v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18.86</v>
      </c>
      <c r="Z14" s="261"/>
      <c r="AA14" s="446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32</v>
      </c>
      <c r="AW14" s="234">
        <f>COUNTIF( AV$7:AV14, AV14 )</f>
        <v>4</v>
      </c>
      <c r="AX14" s="287">
        <f t="shared" si="22"/>
        <v>32.4</v>
      </c>
      <c r="AY14" s="234">
        <f t="shared" si="23"/>
        <v>35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18.88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18.944444444444443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18.916666666666668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17.5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16</v>
      </c>
      <c r="AS16" s="286">
        <v>19</v>
      </c>
      <c r="AT16" s="286" t="s">
        <v>284</v>
      </c>
      <c r="AV16" s="234">
        <f t="shared" si="21"/>
        <v>15</v>
      </c>
      <c r="AW16" s="234">
        <f>COUNTIF( AV$7:AV16, AV16 )</f>
        <v>3</v>
      </c>
      <c r="AX16" s="287">
        <f t="shared" si="22"/>
        <v>15.3</v>
      </c>
      <c r="AY16" s="234">
        <f t="shared" si="23"/>
        <v>17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4</v>
      </c>
      <c r="AX17" s="287">
        <f t="shared" si="22"/>
        <v>15.4</v>
      </c>
      <c r="AY17" s="234">
        <f t="shared" si="23"/>
        <v>18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5</v>
      </c>
      <c r="AX19" s="287">
        <f t="shared" si="22"/>
        <v>15.5</v>
      </c>
      <c r="AY19" s="234">
        <f t="shared" si="23"/>
        <v>19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15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10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16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11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18</v>
      </c>
      <c r="B25" s="304" t="s">
        <v>16</v>
      </c>
      <c r="C25" s="304">
        <v>19</v>
      </c>
      <c r="D25" s="304" t="s">
        <v>86</v>
      </c>
      <c r="E25" s="305" t="str">
        <f t="shared" ca="1" si="8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>
        <f t="shared" ca="1" si="18"/>
        <v>1</v>
      </c>
      <c r="AJ25" s="236">
        <f t="shared" ca="1" si="19"/>
        <v>11</v>
      </c>
      <c r="AK25" s="236" t="str">
        <f t="shared" ca="1" si="20"/>
        <v>A-</v>
      </c>
      <c r="AL25" s="236">
        <f t="shared" ca="1" si="20"/>
        <v>20</v>
      </c>
      <c r="AM25" s="236" t="str">
        <f t="shared" ca="1" si="4"/>
        <v>Change</v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13</v>
      </c>
      <c r="BF25" s="240" t="str">
        <f t="shared" ca="1" si="7"/>
        <v>Dominion Resources,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32</v>
      </c>
      <c r="AW26" s="234">
        <f>COUNTIF( AV$7:AV26, AV26 )</f>
        <v>7</v>
      </c>
      <c r="AX26" s="287">
        <f t="shared" si="22"/>
        <v>32.700000000000003</v>
      </c>
      <c r="AY26" s="234">
        <f t="shared" si="23"/>
        <v>38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9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32</v>
      </c>
      <c r="AW28" s="234">
        <f>COUNTIF( AV$7:AV28, AV28 )</f>
        <v>8</v>
      </c>
      <c r="AX28" s="287">
        <f t="shared" si="22"/>
        <v>32.799999999999997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MR</v>
      </c>
      <c r="F29" s="306"/>
      <c r="G29" s="307">
        <f t="shared" ca="1" si="1"/>
        <v>31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45</v>
      </c>
      <c r="AW29" s="234">
        <f>COUNTIF( AV$7:AV29, AV29 )</f>
        <v>1</v>
      </c>
      <c r="AX29" s="287">
        <f t="shared" si="22"/>
        <v>45.1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R</v>
      </c>
      <c r="F30" s="306"/>
      <c r="G30" s="307">
        <f t="shared" ca="1" si="1"/>
        <v>34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42</v>
      </c>
      <c r="B31" s="304" t="s">
        <v>16</v>
      </c>
      <c r="C31" s="304">
        <v>19</v>
      </c>
      <c r="D31" s="304" t="s">
        <v>320</v>
      </c>
      <c r="E31" s="305" t="str">
        <f t="shared" ca="1" si="8"/>
        <v>R</v>
      </c>
      <c r="F31" s="306"/>
      <c r="G31" s="307">
        <f t="shared" ca="1" si="1"/>
        <v>40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45</v>
      </c>
      <c r="AW31" s="234">
        <f>COUNTIF( AV$7:AV31, AV31 )</f>
        <v>2</v>
      </c>
      <c r="AX31" s="287">
        <f t="shared" si="22"/>
        <v>45.2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36</v>
      </c>
      <c r="BF31" s="240" t="str">
        <f t="shared" ca="1" si="7"/>
        <v>PNM Resources,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PNM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39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48</v>
      </c>
      <c r="AW33" s="234">
        <f>COUNTIF( AV$7:AV33, AV33 )</f>
        <v>1</v>
      </c>
      <c r="AX33" s="287">
        <f t="shared" si="22"/>
        <v>48.1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6"/>
        <v>41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44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47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531</v>
      </c>
      <c r="B39" s="304" t="s">
        <v>28</v>
      </c>
      <c r="C39" s="304">
        <v>18</v>
      </c>
      <c r="D39" s="304" t="s">
        <v>529</v>
      </c>
      <c r="E39" s="305" t="str">
        <f t="shared" ca="1" si="8"/>
        <v>MR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AVANGRID, Inc.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AGR</v>
      </c>
    </row>
    <row r="40" spans="1:61" ht="13.8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28</v>
      </c>
      <c r="AS40" s="286">
        <v>18</v>
      </c>
      <c r="AT40" s="286" t="s">
        <v>317</v>
      </c>
      <c r="AV40" s="234">
        <f t="shared" si="21"/>
        <v>32</v>
      </c>
      <c r="AW40" s="234">
        <f>COUNTIF( AV$7:AV40, AV40 )</f>
        <v>12</v>
      </c>
      <c r="AX40" s="287">
        <f t="shared" si="22"/>
        <v>33.200000000000003</v>
      </c>
      <c r="AY40" s="234">
        <f t="shared" si="23"/>
        <v>43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.8" x14ac:dyDescent="0.25">
      <c r="A41" s="303" t="s">
        <v>48</v>
      </c>
      <c r="B41" s="304" t="s">
        <v>28</v>
      </c>
      <c r="C41" s="304">
        <v>18</v>
      </c>
      <c r="D41" s="304" t="s">
        <v>279</v>
      </c>
      <c r="E41" s="305" t="str">
        <f t="shared" ca="1" si="8"/>
        <v>R</v>
      </c>
      <c r="F41" s="306"/>
      <c r="G41" s="307">
        <f t="shared" ca="1" si="1"/>
        <v>13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8</v>
      </c>
      <c r="BF41" s="240" t="str">
        <f t="shared" ca="1" si="25"/>
        <v>Black Hills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BKH</v>
      </c>
    </row>
    <row r="42" spans="1:61" ht="13.8" x14ac:dyDescent="0.25">
      <c r="A42" s="303" t="s">
        <v>34</v>
      </c>
      <c r="B42" s="304" t="s">
        <v>28</v>
      </c>
      <c r="C42" s="304">
        <v>18</v>
      </c>
      <c r="D42" s="304" t="s">
        <v>293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11</v>
      </c>
      <c r="AX42" s="287">
        <f t="shared" si="22"/>
        <v>16.100000000000001</v>
      </c>
      <c r="AY42" s="234">
        <f t="shared" si="23"/>
        <v>25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El Paso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EE</v>
      </c>
    </row>
    <row r="43" spans="1:61" ht="13.8" x14ac:dyDescent="0.25">
      <c r="A43" s="303" t="s">
        <v>35</v>
      </c>
      <c r="B43" s="304" t="s">
        <v>28</v>
      </c>
      <c r="C43" s="304">
        <v>18</v>
      </c>
      <c r="D43" s="304" t="s">
        <v>292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Empire District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EDE</v>
      </c>
    </row>
    <row r="44" spans="1:61" ht="13.8" x14ac:dyDescent="0.25">
      <c r="A44" s="303" t="s">
        <v>36</v>
      </c>
      <c r="B44" s="304" t="s">
        <v>28</v>
      </c>
      <c r="C44" s="304">
        <v>18</v>
      </c>
      <c r="D44" s="304" t="s">
        <v>296</v>
      </c>
      <c r="E44" s="305" t="str">
        <f t="shared" ca="1" si="8"/>
        <v>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9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20</v>
      </c>
      <c r="BF44" s="240" t="str">
        <f t="shared" ca="1" si="25"/>
        <v>Entergy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ETR</v>
      </c>
    </row>
    <row r="45" spans="1:61" ht="13.8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12</v>
      </c>
      <c r="AX45" s="287">
        <f t="shared" si="22"/>
        <v>16.2</v>
      </c>
      <c r="AY45" s="234">
        <f t="shared" si="23"/>
        <v>26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45</v>
      </c>
      <c r="AW46" s="234">
        <f>COUNTIF( AV$7:AV46, AV46 )</f>
        <v>3</v>
      </c>
      <c r="AX46" s="287">
        <f t="shared" si="22"/>
        <v>45.3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13</v>
      </c>
      <c r="AX47" s="287">
        <f t="shared" si="22"/>
        <v>16.3</v>
      </c>
      <c r="AY47" s="234">
        <f t="shared" si="23"/>
        <v>27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38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34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.8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329</v>
      </c>
      <c r="AV50" s="234">
        <f t="shared" si="21"/>
        <v>15</v>
      </c>
      <c r="AW50" s="234">
        <f>COUNTIF( AV$7:AV50, AV50 )</f>
        <v>15</v>
      </c>
      <c r="AX50" s="287">
        <f t="shared" si="22"/>
        <v>16.5</v>
      </c>
      <c r="AY50" s="234">
        <f t="shared" si="23"/>
        <v>29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447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61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17</v>
      </c>
      <c r="AX53" s="287">
        <f t="shared" si="22"/>
        <v>16.7</v>
      </c>
      <c r="AY53" s="234">
        <f t="shared" si="23"/>
        <v>31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58</v>
      </c>
      <c r="B54" s="304" t="s">
        <v>56</v>
      </c>
      <c r="C54" s="304">
        <v>16</v>
      </c>
      <c r="D54" s="304" t="s">
        <v>445</v>
      </c>
      <c r="E54" s="305" t="str">
        <f t="shared" ca="1" si="8"/>
        <v>R</v>
      </c>
      <c r="F54" s="306"/>
      <c r="G54" s="307">
        <f t="shared" ca="1" si="1"/>
        <v>59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55</v>
      </c>
      <c r="AK54" s="236" t="str">
        <f t="shared" ca="1" si="20"/>
        <v>BB+</v>
      </c>
      <c r="AL54" s="236">
        <f t="shared" ca="1" si="20"/>
        <v>16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27</v>
      </c>
      <c r="BF54" s="240" t="str">
        <f t="shared" ca="1" si="25"/>
        <v>IPALCO Enterprises, Inc.</v>
      </c>
      <c r="BG54" s="240" t="str">
        <f t="shared" ca="1" si="25"/>
        <v>BB+</v>
      </c>
      <c r="BH54" s="240">
        <f t="shared" ca="1" si="25"/>
        <v>16</v>
      </c>
      <c r="BI54" s="240" t="str">
        <f t="shared" ca="1" si="25"/>
        <v>**IPALCO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07" priority="28" stopIfTrue="1">
      <formula>IF( $AH7 = 1, TRUE, FALSE )</formula>
    </cfRule>
    <cfRule type="expression" dxfId="706" priority="29" stopIfTrue="1">
      <formula>IF( $AG7 = 1, TRUE, FALSE )</formula>
    </cfRule>
    <cfRule type="expression" dxfId="705" priority="30" stopIfTrue="1">
      <formula>IF( $AF7 = 1, TRUE, FALSE )</formula>
    </cfRule>
  </conditionalFormatting>
  <conditionalFormatting sqref="A67:E67">
    <cfRule type="expression" dxfId="704" priority="31" stopIfTrue="1">
      <formula>IF( $AH67 = 1, TRUE, FALSE )</formula>
    </cfRule>
    <cfRule type="expression" dxfId="703" priority="32" stopIfTrue="1">
      <formula>IF( $AG67 = 1, TRUE, FALSE )</formula>
    </cfRule>
    <cfRule type="expression" dxfId="702" priority="33" stopIfTrue="1">
      <formula>IF( $AF67 = 1, TRUE, FALSE )</formula>
    </cfRule>
  </conditionalFormatting>
  <conditionalFormatting sqref="A66:E66">
    <cfRule type="expression" dxfId="701" priority="25" stopIfTrue="1">
      <formula>IF( $AH66 = 1, TRUE, FALSE )</formula>
    </cfRule>
    <cfRule type="expression" dxfId="700" priority="26" stopIfTrue="1">
      <formula>IF( $AG66 = 1, TRUE, FALSE )</formula>
    </cfRule>
    <cfRule type="expression" dxfId="699" priority="27" stopIfTrue="1">
      <formula>IF( $AF66 = 1, TRUE, FALSE )</formula>
    </cfRule>
  </conditionalFormatting>
  <conditionalFormatting sqref="A8:D58 B7:D7">
    <cfRule type="expression" dxfId="698" priority="22" stopIfTrue="1">
      <formula>IF( $AH7 = 1, TRUE, FALSE )</formula>
    </cfRule>
    <cfRule type="expression" dxfId="697" priority="23" stopIfTrue="1">
      <formula>IF( $AG7 = 1, TRUE, FALSE )</formula>
    </cfRule>
    <cfRule type="expression" dxfId="696" priority="24" stopIfTrue="1">
      <formula>IF( $AF7 = 1, TRUE, FALSE )</formula>
    </cfRule>
  </conditionalFormatting>
  <conditionalFormatting sqref="A59:D59">
    <cfRule type="expression" dxfId="695" priority="19" stopIfTrue="1">
      <formula>IF( $AH59 = 1, TRUE, FALSE )</formula>
    </cfRule>
    <cfRule type="expression" dxfId="694" priority="20" stopIfTrue="1">
      <formula>IF( $AG59 = 1, TRUE, FALSE )</formula>
    </cfRule>
    <cfRule type="expression" dxfId="693" priority="21" stopIfTrue="1">
      <formula>IF( $AF59 = 1, TRUE, FALSE )</formula>
    </cfRule>
  </conditionalFormatting>
  <conditionalFormatting sqref="A61:D65">
    <cfRule type="expression" dxfId="692" priority="16" stopIfTrue="1">
      <formula>IF( $AH61 = 1, TRUE, FALSE )</formula>
    </cfRule>
    <cfRule type="expression" dxfId="691" priority="17" stopIfTrue="1">
      <formula>IF( $AG61 = 1, TRUE, FALSE )</formula>
    </cfRule>
    <cfRule type="expression" dxfId="690" priority="18" stopIfTrue="1">
      <formula>IF( $AF61 = 1, TRUE, FALSE )</formula>
    </cfRule>
  </conditionalFormatting>
  <conditionalFormatting sqref="U8:U12">
    <cfRule type="cellIs" dxfId="689" priority="15" operator="equal">
      <formula>0</formula>
    </cfRule>
  </conditionalFormatting>
  <conditionalFormatting sqref="O8:O12 Q8:Q12">
    <cfRule type="cellIs" dxfId="688" priority="14" operator="equal">
      <formula>0</formula>
    </cfRule>
  </conditionalFormatting>
  <conditionalFormatting sqref="V8:V12">
    <cfRule type="cellIs" dxfId="687" priority="13" operator="equal">
      <formula>0</formula>
    </cfRule>
  </conditionalFormatting>
  <conditionalFormatting sqref="S8:S12">
    <cfRule type="cellIs" dxfId="686" priority="11" operator="equal">
      <formula>0</formula>
    </cfRule>
  </conditionalFormatting>
  <conditionalFormatting sqref="R8:R12">
    <cfRule type="cellIs" dxfId="685" priority="12" operator="equal">
      <formula>0</formula>
    </cfRule>
  </conditionalFormatting>
  <conditionalFormatting sqref="P8:P12">
    <cfRule type="cellIs" dxfId="684" priority="10" operator="equal">
      <formula>0</formula>
    </cfRule>
  </conditionalFormatting>
  <conditionalFormatting sqref="M8:M12">
    <cfRule type="cellIs" dxfId="683" priority="9" operator="equal">
      <formula>0</formula>
    </cfRule>
  </conditionalFormatting>
  <conditionalFormatting sqref="T8:T12">
    <cfRule type="cellIs" dxfId="682" priority="8" operator="equal">
      <formula>0</formula>
    </cfRule>
  </conditionalFormatting>
  <conditionalFormatting sqref="N8:N12">
    <cfRule type="cellIs" dxfId="681" priority="7" operator="equal">
      <formula>0</formula>
    </cfRule>
  </conditionalFormatting>
  <conditionalFormatting sqref="K8:K12">
    <cfRule type="cellIs" dxfId="680" priority="6" operator="equal">
      <formula>0</formula>
    </cfRule>
  </conditionalFormatting>
  <conditionalFormatting sqref="I8:I12">
    <cfRule type="cellIs" dxfId="679" priority="5" operator="equal">
      <formula>0</formula>
    </cfRule>
  </conditionalFormatting>
  <conditionalFormatting sqref="W8:W12">
    <cfRule type="cellIs" dxfId="678" priority="4" operator="equal">
      <formula>0</formula>
    </cfRule>
  </conditionalFormatting>
  <conditionalFormatting sqref="A7">
    <cfRule type="expression" dxfId="677" priority="1" stopIfTrue="1">
      <formula>IF( $AH7 = 1, TRUE, FALSE )</formula>
    </cfRule>
    <cfRule type="expression" dxfId="676" priority="2" stopIfTrue="1">
      <formula>IF( $AG7 = 1, TRUE, FALSE )</formula>
    </cfRule>
    <cfRule type="expression" dxfId="67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Reg_Percent_2014</v>
      </c>
      <c r="G2" s="239" t="s">
        <v>525</v>
      </c>
      <c r="AJ2" s="240" t="str">
        <f>AJ4 &amp; AJ3</f>
        <v>'Credit_2015Q3'!d:d</v>
      </c>
      <c r="AK2" s="240" t="str">
        <f>AK4 &amp; AK3</f>
        <v>'Credit_2015Q3'!b1</v>
      </c>
      <c r="AL2" s="240" t="str">
        <f>AL4 &amp; AL3</f>
        <v>'Credit_2015Q3'!c1</v>
      </c>
      <c r="AQ2" s="236"/>
    </row>
    <row r="3" spans="1:61" ht="18" hidden="1" outlineLevel="1" x14ac:dyDescent="0.25">
      <c r="A3" s="233"/>
      <c r="E3" s="241" t="str">
        <f>"'" &amp; E2 &amp; "'!"</f>
        <v>'Reg_Percent_2014'!</v>
      </c>
      <c r="G3" s="234" t="str">
        <f>"'" &amp; G2 &amp; "'!"</f>
        <v>'Reg_Percent_2014'!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'Credit_2015Q3'!</v>
      </c>
      <c r="AK4" s="236" t="str">
        <f t="shared" ref="AK4:AL4" si="0">$AQ$5</f>
        <v>'Credit_2015Q3'!</v>
      </c>
      <c r="AL4" s="236" t="str">
        <f t="shared" si="0"/>
        <v>'Credit_2015Q3'!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(51)</v>
      </c>
      <c r="M5" s="509"/>
      <c r="N5" s="314"/>
      <c r="O5" s="507" t="str">
        <f ca="1">"Regulated" &amp; CHAR( 10 ) &amp; "(" &amp; O14 &amp; ")"</f>
        <v>Regulated
(36)</v>
      </c>
      <c r="P5" s="511"/>
      <c r="Q5" s="314"/>
      <c r="R5" s="507" t="str">
        <f ca="1">"Mostly Regulated" &amp; CHAR( 10 ) &amp; "(" &amp; R14 &amp; ")"</f>
        <v>Mostly Regulated
(13)</v>
      </c>
      <c r="S5" s="511"/>
      <c r="T5" s="314"/>
      <c r="U5" s="507" t="str">
        <f ca="1">"Diversified" &amp; CHAR( 10 ) &amp; "(" &amp; U14 &amp; ")"</f>
        <v>Diversified
(2)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527</v>
      </c>
    </row>
    <row r="6" spans="1:61" ht="28.5" customHeight="1" x14ac:dyDescent="0.25">
      <c r="A6" s="299" t="s">
        <v>0</v>
      </c>
      <c r="B6" s="300" t="s">
        <v>518</v>
      </c>
      <c r="C6" s="338" t="s">
        <v>470</v>
      </c>
      <c r="D6" s="301"/>
      <c r="E6" s="302">
        <f ca="1">INDIRECT( E3 &amp; G1 )</f>
        <v>42004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3.9215686274509803E-2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2.7777777777777776E-2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0.25490196078431371</v>
      </c>
      <c r="N9" s="318"/>
      <c r="O9" s="295">
        <f t="shared" ca="1" si="11"/>
        <v>8</v>
      </c>
      <c r="P9" s="296">
        <f t="shared" ca="1" si="12"/>
        <v>0.22222222222222221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9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0.35294117647058826</v>
      </c>
      <c r="N10" s="318"/>
      <c r="O10" s="295">
        <f t="shared" ca="1" si="11"/>
        <v>12</v>
      </c>
      <c r="P10" s="296">
        <f t="shared" ca="1" si="12"/>
        <v>0.33333333333333331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33</v>
      </c>
      <c r="AW10" s="234">
        <f>COUNTIF( AV$7:AV10, AV10 )</f>
        <v>1</v>
      </c>
      <c r="AX10" s="287">
        <f t="shared" si="22"/>
        <v>33.1</v>
      </c>
      <c r="AY10" s="234">
        <f t="shared" si="23"/>
        <v>33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13</v>
      </c>
      <c r="M11" s="296">
        <f t="shared" si="10"/>
        <v>0.25490196078431371</v>
      </c>
      <c r="N11" s="318"/>
      <c r="O11" s="295">
        <f t="shared" ca="1" si="11"/>
        <v>12</v>
      </c>
      <c r="P11" s="296">
        <f t="shared" ca="1" si="12"/>
        <v>0.33333333333333331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13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530</v>
      </c>
      <c r="AR11" s="286" t="s">
        <v>28</v>
      </c>
      <c r="AS11" s="286">
        <v>18</v>
      </c>
      <c r="AT11" s="286" t="s">
        <v>529</v>
      </c>
      <c r="AV11" s="234">
        <f t="shared" si="21"/>
        <v>33</v>
      </c>
      <c r="AW11" s="234">
        <f>COUNTIF( AV$7:AV11, AV11 )</f>
        <v>2</v>
      </c>
      <c r="AX11" s="287">
        <f t="shared" si="22"/>
        <v>33.200000000000003</v>
      </c>
      <c r="AY11" s="234">
        <f t="shared" si="23"/>
        <v>34</v>
      </c>
      <c r="AZ11" s="236"/>
      <c r="BA11" s="236"/>
      <c r="BC11" s="234">
        <f t="shared" ca="1" si="24"/>
        <v>5</v>
      </c>
      <c r="BD11" s="288">
        <f t="shared" ca="1" si="6"/>
        <v>13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5.8823529411764705E-2</v>
      </c>
      <c r="N12" s="318"/>
      <c r="O12" s="295">
        <f t="shared" ca="1" si="11"/>
        <v>1</v>
      </c>
      <c r="P12" s="296">
        <f t="shared" ca="1" si="12"/>
        <v>2.7777777777777776E-2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3</v>
      </c>
      <c r="AX12" s="287">
        <f t="shared" si="22"/>
        <v>33.299999999999997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3.9215686274509803E-2</v>
      </c>
      <c r="N13" s="319"/>
      <c r="O13" s="297">
        <f t="shared" ca="1" si="11"/>
        <v>2</v>
      </c>
      <c r="P13" s="298">
        <f t="shared" ca="1" si="12"/>
        <v>5.5555555555555552E-2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16</v>
      </c>
      <c r="AS13" s="286">
        <v>19</v>
      </c>
      <c r="AT13" s="286" t="s">
        <v>446</v>
      </c>
      <c r="AV13" s="234">
        <f t="shared" si="21"/>
        <v>15</v>
      </c>
      <c r="AW13" s="234">
        <f>COUNTIF( AV$7:AV13, AV13 )</f>
        <v>3</v>
      </c>
      <c r="AX13" s="287">
        <f t="shared" si="22"/>
        <v>15.3</v>
      </c>
      <c r="AY13" s="234">
        <f t="shared" si="23"/>
        <v>17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51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18.843137254901961</v>
      </c>
      <c r="Z14" s="261"/>
      <c r="AA14" s="442">
        <f ca="1">SUM(AA8:AA13)</f>
        <v>51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33</v>
      </c>
      <c r="AW14" s="234">
        <f>COUNTIF( AV$7:AV14, AV14 )</f>
        <v>4</v>
      </c>
      <c r="AX14" s="287">
        <f t="shared" si="22"/>
        <v>33.4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40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2</v>
      </c>
      <c r="AW15" s="234">
        <f>COUNTIF( AV$7:AV15, AV15 )</f>
        <v>2</v>
      </c>
      <c r="AX15" s="287">
        <f t="shared" si="22"/>
        <v>2.2000000000000002</v>
      </c>
      <c r="AY15" s="234">
        <f t="shared" si="23"/>
        <v>3</v>
      </c>
      <c r="AZ15" s="236"/>
      <c r="BA15" s="236"/>
      <c r="BC15" s="234">
        <f t="shared" ca="1" si="24"/>
        <v>9</v>
      </c>
      <c r="BD15" s="288">
        <f t="shared" ca="1" si="6"/>
        <v>36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MR</v>
      </c>
      <c r="F16" s="306"/>
      <c r="G16" s="307">
        <f t="shared" ca="1" si="1"/>
        <v>43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18.862745098039216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18.694444444444443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19.46153846153846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18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16</v>
      </c>
      <c r="AS16" s="286">
        <v>19</v>
      </c>
      <c r="AT16" s="286" t="s">
        <v>284</v>
      </c>
      <c r="AV16" s="234">
        <f t="shared" si="21"/>
        <v>15</v>
      </c>
      <c r="AW16" s="234">
        <f>COUNTIF( AV$7:AV16, AV16 )</f>
        <v>4</v>
      </c>
      <c r="AX16" s="287">
        <f t="shared" si="22"/>
        <v>15.4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39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44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47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10</v>
      </c>
      <c r="AS19" s="286">
        <v>20</v>
      </c>
      <c r="AT19" s="286" t="s">
        <v>86</v>
      </c>
      <c r="AV19" s="234">
        <f t="shared" si="21"/>
        <v>2</v>
      </c>
      <c r="AW19" s="234">
        <f>COUNTIF( AV$7:AV19, AV19 )</f>
        <v>4</v>
      </c>
      <c r="AX19" s="287">
        <f t="shared" si="22"/>
        <v>2.4</v>
      </c>
      <c r="AY19" s="234">
        <f t="shared" si="23"/>
        <v>5</v>
      </c>
      <c r="AZ19" s="236"/>
      <c r="BA19" s="236"/>
      <c r="BC19" s="234">
        <f t="shared" ca="1" si="24"/>
        <v>13</v>
      </c>
      <c r="BD19" s="288">
        <f t="shared" ca="1" si="6"/>
        <v>49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50</v>
      </c>
      <c r="AW20" s="234">
        <f>COUNTIF( AV$7:AV20, AV20 )</f>
        <v>1</v>
      </c>
      <c r="AX20" s="287">
        <f t="shared" si="22"/>
        <v>50.1</v>
      </c>
      <c r="AY20" s="234">
        <f t="shared" si="23"/>
        <v>50</v>
      </c>
      <c r="AZ20" s="236"/>
      <c r="BA20" s="236"/>
      <c r="BC20" s="234">
        <f t="shared" ca="1" si="24"/>
        <v>14</v>
      </c>
      <c r="BD20" s="288">
        <f t="shared" ca="1" si="6"/>
        <v>50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5</v>
      </c>
      <c r="AX22" s="287">
        <f t="shared" si="22"/>
        <v>2.5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7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.8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5</v>
      </c>
      <c r="AX24" s="287">
        <f t="shared" si="22"/>
        <v>33.5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33</v>
      </c>
      <c r="AW25" s="234">
        <f>COUNTIF( AV$7:AV25, AV25 )</f>
        <v>6</v>
      </c>
      <c r="AX25" s="287">
        <f t="shared" si="22"/>
        <v>33.6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33</v>
      </c>
      <c r="AW26" s="234">
        <f>COUNTIF( AV$7:AV26, AV26 )</f>
        <v>7</v>
      </c>
      <c r="AX26" s="287">
        <f t="shared" si="22"/>
        <v>33.700000000000003</v>
      </c>
      <c r="AY26" s="234">
        <f t="shared" si="23"/>
        <v>39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33</v>
      </c>
      <c r="AW28" s="234">
        <f>COUNTIF( AV$7:AV28, AV28 )</f>
        <v>8</v>
      </c>
      <c r="AX28" s="287">
        <f t="shared" si="22"/>
        <v>33.799999999999997</v>
      </c>
      <c r="AY28" s="234">
        <f t="shared" si="23"/>
        <v>40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46</v>
      </c>
      <c r="AW29" s="234">
        <f>COUNTIF( AV$7:AV29, AV29 )</f>
        <v>1</v>
      </c>
      <c r="AX29" s="287">
        <f t="shared" si="22"/>
        <v>46.1</v>
      </c>
      <c r="AY29" s="234">
        <f t="shared" si="23"/>
        <v>46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46</v>
      </c>
      <c r="AW31" s="234">
        <f>COUNTIF( AV$7:AV31, AV31 )</f>
        <v>2</v>
      </c>
      <c r="AX31" s="287">
        <f t="shared" si="22"/>
        <v>46.2</v>
      </c>
      <c r="AY31" s="234">
        <f t="shared" si="23"/>
        <v>47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.8" x14ac:dyDescent="0.25">
      <c r="A32" s="303" t="s">
        <v>42</v>
      </c>
      <c r="B32" s="304" t="s">
        <v>16</v>
      </c>
      <c r="C32" s="304">
        <v>19</v>
      </c>
      <c r="D32" s="304" t="s">
        <v>320</v>
      </c>
      <c r="E32" s="305" t="str">
        <f t="shared" ca="1" si="8"/>
        <v>R</v>
      </c>
      <c r="F32" s="306"/>
      <c r="G32" s="307">
        <f t="shared" ca="1" si="1"/>
        <v>41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>
        <f t="shared" ca="1" si="3"/>
        <v>1</v>
      </c>
      <c r="AH32" s="236" t="str">
        <f t="shared" ca="1" si="18"/>
        <v/>
      </c>
      <c r="AJ32" s="236">
        <f t="shared" ca="1" si="19"/>
        <v>50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4"/>
        <v>Change</v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33</v>
      </c>
      <c r="AW32" s="234">
        <f>COUNTIF( AV$7:AV32, AV32 )</f>
        <v>9</v>
      </c>
      <c r="AX32" s="287">
        <f t="shared" si="22"/>
        <v>33.9</v>
      </c>
      <c r="AY32" s="234">
        <f t="shared" si="23"/>
        <v>41</v>
      </c>
      <c r="AZ32" s="236"/>
      <c r="BA32" s="236"/>
      <c r="BC32" s="234">
        <f t="shared" ca="1" si="24"/>
        <v>26</v>
      </c>
      <c r="BD32" s="288">
        <f t="shared" ca="1" si="6"/>
        <v>37</v>
      </c>
      <c r="BF32" s="240" t="str">
        <f t="shared" ca="1" si="7"/>
        <v>PNM Resources,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PNM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49</v>
      </c>
      <c r="AW33" s="234">
        <f>COUNTIF( AV$7:AV33, AV33 )</f>
        <v>1</v>
      </c>
      <c r="AX33" s="287">
        <f t="shared" si="22"/>
        <v>49.1</v>
      </c>
      <c r="AY33" s="234">
        <f t="shared" si="23"/>
        <v>49</v>
      </c>
      <c r="AZ33" s="236"/>
      <c r="BA33" s="236"/>
      <c r="BC33" s="234">
        <f t="shared" ca="1" si="24"/>
        <v>27</v>
      </c>
      <c r="BD33" s="288">
        <f t="shared" ca="1" si="6"/>
        <v>40</v>
      </c>
      <c r="BF33" s="240" t="str">
        <f t="shared" ca="1" si="7"/>
        <v>Public Service Enterprise Group Incorporated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PEG</v>
      </c>
    </row>
    <row r="34" spans="1:61" ht="13.8" x14ac:dyDescent="0.25">
      <c r="A34" s="303" t="s">
        <v>13</v>
      </c>
      <c r="B34" s="304" t="s">
        <v>16</v>
      </c>
      <c r="C34" s="304">
        <v>19</v>
      </c>
      <c r="D34" s="304" t="s">
        <v>326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9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SCANA Corporation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SCG</v>
      </c>
    </row>
    <row r="35" spans="1:61" ht="13.8" x14ac:dyDescent="0.25">
      <c r="A35" s="303" t="s">
        <v>25</v>
      </c>
      <c r="B35" s="304" t="s">
        <v>16</v>
      </c>
      <c r="C35" s="304">
        <v>19</v>
      </c>
      <c r="D35" s="304" t="s">
        <v>328</v>
      </c>
      <c r="E35" s="305" t="str">
        <f t="shared" ca="1" si="8"/>
        <v>MR</v>
      </c>
      <c r="F35" s="306"/>
      <c r="G35" s="307">
        <f t="shared" ca="1" si="1"/>
        <v>46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43</v>
      </c>
      <c r="BF35" s="240" t="str">
        <f t="shared" ca="1" si="7"/>
        <v>Sempra Energy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SRE</v>
      </c>
    </row>
    <row r="36" spans="1:61" ht="13.8" x14ac:dyDescent="0.25">
      <c r="A36" s="303" t="s">
        <v>62</v>
      </c>
      <c r="B36" s="304" t="s">
        <v>16</v>
      </c>
      <c r="C36" s="304">
        <v>19</v>
      </c>
      <c r="D36" s="304" t="s">
        <v>329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TECO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TE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50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33</v>
      </c>
      <c r="AW37" s="234">
        <f>COUNTIF( AV$7:AV37, AV37 )</f>
        <v>10</v>
      </c>
      <c r="AX37" s="287">
        <f t="shared" si="22"/>
        <v>34</v>
      </c>
      <c r="AY37" s="234">
        <f t="shared" si="23"/>
        <v>42</v>
      </c>
      <c r="AZ37" s="236"/>
      <c r="BA37" s="236"/>
      <c r="BC37" s="234">
        <f t="shared" ca="1" si="24"/>
        <v>31</v>
      </c>
      <c r="BD37" s="288">
        <f t="shared" ca="1" si="6"/>
        <v>46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*UTL</v>
      </c>
    </row>
    <row r="38" spans="1:61" ht="13.8" x14ac:dyDescent="0.25">
      <c r="A38" s="303" t="s">
        <v>59</v>
      </c>
      <c r="B38" s="304" t="s">
        <v>16</v>
      </c>
      <c r="C38" s="304">
        <v>19</v>
      </c>
      <c r="D38" s="304" t="s">
        <v>336</v>
      </c>
      <c r="E38" s="305" t="str">
        <f t="shared" ca="1" si="8"/>
        <v>R</v>
      </c>
      <c r="F38" s="306"/>
      <c r="G38" s="307">
        <f t="shared" ca="1" si="1"/>
        <v>52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48</v>
      </c>
      <c r="BF38" s="240" t="str">
        <f t="shared" ca="1" si="7"/>
        <v>Westar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WR</v>
      </c>
    </row>
    <row r="39" spans="1:61" ht="13.8" x14ac:dyDescent="0.25">
      <c r="A39" s="303" t="s">
        <v>258</v>
      </c>
      <c r="B39" s="304" t="s">
        <v>28</v>
      </c>
      <c r="C39" s="304">
        <v>18</v>
      </c>
      <c r="D39" s="304" t="s">
        <v>274</v>
      </c>
      <c r="E39" s="305" t="str">
        <f t="shared" ca="1" si="8"/>
        <v>R</v>
      </c>
      <c r="F39" s="306"/>
      <c r="G39" s="307">
        <f t="shared" ca="1" si="1"/>
        <v>10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33</v>
      </c>
      <c r="AW39" s="234">
        <f>COUNTIF( AV$7:AV39, AV39 )</f>
        <v>11</v>
      </c>
      <c r="AX39" s="287">
        <f t="shared" si="22"/>
        <v>34.1</v>
      </c>
      <c r="AY39" s="234">
        <f t="shared" si="23"/>
        <v>43</v>
      </c>
      <c r="AZ39" s="236"/>
      <c r="BA39" s="236"/>
      <c r="BC39" s="234">
        <f t="shared" ca="1" si="24"/>
        <v>33</v>
      </c>
      <c r="BD39" s="288">
        <f t="shared" ca="1" si="6"/>
        <v>4</v>
      </c>
      <c r="BF39" s="240" t="str">
        <f t="shared" ref="BF39:BI63" ca="1" si="25">OFFSET( AQ$6, $BD39, 0 )</f>
        <v>American Electric Power Company, Inc.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AEP</v>
      </c>
    </row>
    <row r="40" spans="1:61" ht="13.8" x14ac:dyDescent="0.25">
      <c r="A40" s="303" t="s">
        <v>530</v>
      </c>
      <c r="B40" s="304" t="s">
        <v>28</v>
      </c>
      <c r="C40" s="304">
        <v>18</v>
      </c>
      <c r="D40" s="304" t="s">
        <v>529</v>
      </c>
      <c r="E40" s="305" t="str">
        <f t="shared" ca="1" si="8"/>
        <v>R</v>
      </c>
      <c r="F40" s="306"/>
      <c r="G40" s="307">
        <f t="shared" ca="1" si="1"/>
        <v>56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45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5</v>
      </c>
      <c r="BF40" s="240" t="str">
        <f t="shared" ca="1" si="25"/>
        <v xml:space="preserve">AVANGRID, Inc. 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AGR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39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33</v>
      </c>
      <c r="AW41" s="234">
        <f>COUNTIF( AV$7:AV41, AV41 )</f>
        <v>12</v>
      </c>
      <c r="AX41" s="287">
        <f t="shared" si="22"/>
        <v>34.200000000000003</v>
      </c>
      <c r="AY41" s="234">
        <f t="shared" si="23"/>
        <v>44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40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9" t="s">
        <v>321</v>
      </c>
      <c r="AV42" s="234">
        <f t="shared" si="21"/>
        <v>2</v>
      </c>
      <c r="AW42" s="234">
        <f>COUNTIF( AV$7:AV42, AV42 )</f>
        <v>8</v>
      </c>
      <c r="AX42" s="287">
        <f t="shared" si="22"/>
        <v>2.8</v>
      </c>
      <c r="AY42" s="234">
        <f t="shared" si="23"/>
        <v>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16</v>
      </c>
      <c r="AS43" s="286">
        <v>19</v>
      </c>
      <c r="AT43" s="286" t="s">
        <v>320</v>
      </c>
      <c r="AV43" s="234">
        <f t="shared" si="21"/>
        <v>15</v>
      </c>
      <c r="AW43" s="234">
        <f>COUNTIF( AV$7:AV43, AV43 )</f>
        <v>12</v>
      </c>
      <c r="AX43" s="287">
        <f t="shared" si="22"/>
        <v>16.2</v>
      </c>
      <c r="AY43" s="234">
        <f t="shared" si="23"/>
        <v>26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22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33</v>
      </c>
      <c r="AW44" s="234">
        <f>COUNTIF( AV$7:AV44, AV44 )</f>
        <v>13</v>
      </c>
      <c r="AX44" s="287">
        <f t="shared" si="22"/>
        <v>34.299999999999997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.8" x14ac:dyDescent="0.25">
      <c r="A45" s="303" t="s">
        <v>36</v>
      </c>
      <c r="B45" s="304" t="s">
        <v>28</v>
      </c>
      <c r="C45" s="304">
        <v>18</v>
      </c>
      <c r="D45" s="304" t="s">
        <v>296</v>
      </c>
      <c r="E45" s="305" t="str">
        <f t="shared" ca="1" si="8"/>
        <v>R</v>
      </c>
      <c r="F45" s="306"/>
      <c r="G45" s="307">
        <f t="shared" ca="1" si="1"/>
        <v>23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2</v>
      </c>
      <c r="AW45" s="234">
        <f>COUNTIF( AV$7:AV45, AV45 )</f>
        <v>9</v>
      </c>
      <c r="AX45" s="287">
        <f t="shared" si="22"/>
        <v>2.9</v>
      </c>
      <c r="AY45" s="234">
        <f t="shared" si="23"/>
        <v>10</v>
      </c>
      <c r="AZ45" s="236"/>
      <c r="BA45" s="236"/>
      <c r="BC45" s="234">
        <f t="shared" ca="1" si="24"/>
        <v>39</v>
      </c>
      <c r="BD45" s="288">
        <f t="shared" ca="1" si="6"/>
        <v>20</v>
      </c>
      <c r="BF45" s="240" t="str">
        <f t="shared" ca="1" si="25"/>
        <v>Entergy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ETR</v>
      </c>
    </row>
    <row r="46" spans="1:61" ht="13.8" x14ac:dyDescent="0.25">
      <c r="A46" s="303" t="s">
        <v>11</v>
      </c>
      <c r="B46" s="304" t="s">
        <v>28</v>
      </c>
      <c r="C46" s="304">
        <v>18</v>
      </c>
      <c r="D46" s="304" t="s">
        <v>297</v>
      </c>
      <c r="E46" s="305" t="str">
        <f t="shared" ca="1" si="8"/>
        <v>MR</v>
      </c>
      <c r="F46" s="306"/>
      <c r="G46" s="307">
        <f t="shared" ca="1" si="1"/>
        <v>24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13</v>
      </c>
      <c r="AX46" s="287">
        <f t="shared" si="22"/>
        <v>16.3</v>
      </c>
      <c r="AY46" s="234">
        <f t="shared" si="23"/>
        <v>27</v>
      </c>
      <c r="AZ46" s="236"/>
      <c r="BA46" s="236"/>
      <c r="BC46" s="234">
        <f t="shared" ca="1" si="24"/>
        <v>40</v>
      </c>
      <c r="BD46" s="288">
        <f t="shared" ca="1" si="6"/>
        <v>22</v>
      </c>
      <c r="BF46" s="240" t="str">
        <f t="shared" ca="1" si="25"/>
        <v>Exelon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EXC</v>
      </c>
    </row>
    <row r="47" spans="1:61" ht="13.8" x14ac:dyDescent="0.25">
      <c r="A47" s="303" t="s">
        <v>20</v>
      </c>
      <c r="B47" s="304" t="s">
        <v>28</v>
      </c>
      <c r="C47" s="304">
        <v>18</v>
      </c>
      <c r="D47" s="304" t="s">
        <v>302</v>
      </c>
      <c r="E47" s="305" t="str">
        <f t="shared" ca="1" si="8"/>
        <v>R</v>
      </c>
      <c r="F47" s="306"/>
      <c r="G47" s="307">
        <f t="shared" ca="1" si="1"/>
        <v>28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46</v>
      </c>
      <c r="AW47" s="234">
        <f>COUNTIF( AV$7:AV47, AV47 )</f>
        <v>3</v>
      </c>
      <c r="AX47" s="287">
        <f t="shared" si="22"/>
        <v>46.3</v>
      </c>
      <c r="AY47" s="234">
        <f t="shared" si="23"/>
        <v>48</v>
      </c>
      <c r="AZ47" s="236"/>
      <c r="BA47" s="236"/>
      <c r="BC47" s="234">
        <f t="shared" ca="1" si="24"/>
        <v>41</v>
      </c>
      <c r="BD47" s="288">
        <f t="shared" ca="1" si="6"/>
        <v>26</v>
      </c>
      <c r="BF47" s="240" t="str">
        <f t="shared" ca="1" si="25"/>
        <v>IDACORP, Inc.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IDA</v>
      </c>
    </row>
    <row r="48" spans="1:61" ht="13.8" x14ac:dyDescent="0.25">
      <c r="A48" s="303" t="s">
        <v>66</v>
      </c>
      <c r="B48" s="304" t="s">
        <v>28</v>
      </c>
      <c r="C48" s="304">
        <v>18</v>
      </c>
      <c r="D48" s="304" t="s">
        <v>314</v>
      </c>
      <c r="E48" s="305" t="str">
        <f t="shared" ca="1" si="8"/>
        <v>R</v>
      </c>
      <c r="F48" s="306"/>
      <c r="G48" s="307">
        <f t="shared" ca="1" si="1"/>
        <v>35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31</v>
      </c>
      <c r="BF48" s="240" t="str">
        <f t="shared" ca="1" si="25"/>
        <v>NorthWestern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NWE</v>
      </c>
    </row>
    <row r="49" spans="1:61" ht="13.8" x14ac:dyDescent="0.25">
      <c r="A49" s="303" t="s">
        <v>22</v>
      </c>
      <c r="B49" s="304" t="s">
        <v>28</v>
      </c>
      <c r="C49" s="304">
        <v>18</v>
      </c>
      <c r="D49" s="304" t="s">
        <v>316</v>
      </c>
      <c r="E49" s="305" t="str">
        <f t="shared" ca="1" si="8"/>
        <v>R</v>
      </c>
      <c r="F49" s="306"/>
      <c r="G49" s="307">
        <f t="shared" ca="1" si="1"/>
        <v>37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15</v>
      </c>
      <c r="AX49" s="287">
        <f t="shared" si="22"/>
        <v>16.5</v>
      </c>
      <c r="AY49" s="234">
        <f t="shared" si="23"/>
        <v>29</v>
      </c>
      <c r="AZ49" s="236"/>
      <c r="BA49" s="236"/>
      <c r="BC49" s="234">
        <f t="shared" ca="1" si="24"/>
        <v>43</v>
      </c>
      <c r="BD49" s="288">
        <f t="shared" ca="1" si="6"/>
        <v>33</v>
      </c>
      <c r="BF49" s="240" t="str">
        <f t="shared" ca="1" si="25"/>
        <v>Otter Tail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OTTR</v>
      </c>
    </row>
    <row r="50" spans="1:61" ht="13.8" x14ac:dyDescent="0.25">
      <c r="A50" s="303" t="s">
        <v>53</v>
      </c>
      <c r="B50" s="304" t="s">
        <v>28</v>
      </c>
      <c r="C50" s="304">
        <v>18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39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10</v>
      </c>
      <c r="AS50" s="286">
        <v>20</v>
      </c>
      <c r="AT50" s="286" t="s">
        <v>327</v>
      </c>
      <c r="AV50" s="234">
        <f t="shared" si="21"/>
        <v>2</v>
      </c>
      <c r="AW50" s="234">
        <f>COUNTIF( AV$7:AV50, AV50 )</f>
        <v>10</v>
      </c>
      <c r="AX50" s="287">
        <f t="shared" si="22"/>
        <v>3</v>
      </c>
      <c r="AY50" s="234">
        <f t="shared" si="23"/>
        <v>11</v>
      </c>
      <c r="AZ50" s="236"/>
      <c r="BA50" s="236"/>
      <c r="BC50" s="234">
        <f t="shared" ca="1" si="24"/>
        <v>44</v>
      </c>
      <c r="BD50" s="288">
        <f t="shared" ca="1" si="6"/>
        <v>35</v>
      </c>
      <c r="BF50" s="240" t="str">
        <f t="shared" ca="1" si="25"/>
        <v>PG&amp;E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PCG</v>
      </c>
    </row>
    <row r="51" spans="1:61" ht="13.8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76</v>
      </c>
      <c r="AR52" s="286" t="s">
        <v>16</v>
      </c>
      <c r="AS52" s="286">
        <v>19</v>
      </c>
      <c r="AT52" s="286" t="s">
        <v>447</v>
      </c>
      <c r="AV52" s="234">
        <f t="shared" si="21"/>
        <v>15</v>
      </c>
      <c r="AW52" s="234">
        <f>COUNTIF( AV$7:AV52, AV52 )</f>
        <v>17</v>
      </c>
      <c r="AX52" s="287">
        <f t="shared" si="22"/>
        <v>16.7</v>
      </c>
      <c r="AY52" s="234">
        <f t="shared" si="23"/>
        <v>31</v>
      </c>
      <c r="AZ52" s="236"/>
      <c r="BA52" s="236"/>
      <c r="BC52" s="234">
        <f t="shared" ca="1" si="24"/>
        <v>46</v>
      </c>
      <c r="BD52" s="288">
        <f t="shared" ca="1" si="6"/>
        <v>23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14</v>
      </c>
      <c r="AR53" s="286" t="s">
        <v>10</v>
      </c>
      <c r="AS53" s="286">
        <v>20</v>
      </c>
      <c r="AT53" s="286" t="s">
        <v>334</v>
      </c>
      <c r="AV53" s="234">
        <f t="shared" si="21"/>
        <v>2</v>
      </c>
      <c r="AW53" s="234">
        <f>COUNTIF( AV$7:AV53, AV53 )</f>
        <v>11</v>
      </c>
      <c r="AX53" s="287">
        <f t="shared" si="22"/>
        <v>3.1</v>
      </c>
      <c r="AY53" s="234">
        <f t="shared" si="23"/>
        <v>12</v>
      </c>
      <c r="AZ53" s="236"/>
      <c r="BA53" s="236"/>
      <c r="BC53" s="234">
        <f t="shared" ca="1" si="24"/>
        <v>47</v>
      </c>
      <c r="BD53" s="288">
        <f t="shared" ca="1" si="6"/>
        <v>25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59</v>
      </c>
      <c r="AR54" s="286" t="s">
        <v>16</v>
      </c>
      <c r="AS54" s="286">
        <v>19</v>
      </c>
      <c r="AT54" s="286" t="s">
        <v>336</v>
      </c>
      <c r="AV54" s="234">
        <f t="shared" si="21"/>
        <v>15</v>
      </c>
      <c r="AW54" s="234">
        <f>COUNTIF( AV$7:AV54, AV54 )</f>
        <v>18</v>
      </c>
      <c r="AX54" s="287">
        <f t="shared" si="22"/>
        <v>16.8</v>
      </c>
      <c r="AY54" s="234">
        <f t="shared" si="23"/>
        <v>32</v>
      </c>
      <c r="AZ54" s="236"/>
      <c r="BA54" s="236"/>
      <c r="BC54" s="234">
        <f t="shared" ca="1" si="24"/>
        <v>48</v>
      </c>
      <c r="BD54" s="288">
        <f t="shared" ca="1" si="6"/>
        <v>41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58</v>
      </c>
      <c r="B55" s="304" t="s">
        <v>56</v>
      </c>
      <c r="C55" s="304">
        <v>16</v>
      </c>
      <c r="D55" s="304" t="s">
        <v>445</v>
      </c>
      <c r="E55" s="305" t="str">
        <f t="shared" ca="1" si="8"/>
        <v>R</v>
      </c>
      <c r="F55" s="306"/>
      <c r="G55" s="307">
        <f t="shared" ca="1" si="1"/>
        <v>59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BB+</v>
      </c>
      <c r="AL55" s="236">
        <f t="shared" ca="1" si="20"/>
        <v>16</v>
      </c>
      <c r="AM55" s="236" t="str">
        <f t="shared" ca="1" si="4"/>
        <v/>
      </c>
      <c r="AQ55" s="286" t="s">
        <v>26</v>
      </c>
      <c r="AR55" s="286" t="s">
        <v>10</v>
      </c>
      <c r="AS55" s="286">
        <v>20</v>
      </c>
      <c r="AT55" s="286" t="s">
        <v>335</v>
      </c>
      <c r="AV55" s="234">
        <f t="shared" si="21"/>
        <v>2</v>
      </c>
      <c r="AW55" s="234">
        <f>COUNTIF( AV$7:AV55, AV55 )</f>
        <v>12</v>
      </c>
      <c r="AX55" s="287">
        <f t="shared" si="22"/>
        <v>3.2</v>
      </c>
      <c r="AY55" s="234">
        <f t="shared" si="23"/>
        <v>13</v>
      </c>
      <c r="AZ55" s="236"/>
      <c r="BA55" s="236"/>
      <c r="BC55" s="234">
        <f t="shared" ca="1" si="24"/>
        <v>49</v>
      </c>
      <c r="BD55" s="288">
        <f t="shared" ca="1" si="6"/>
        <v>27</v>
      </c>
      <c r="BF55" s="240" t="str">
        <f t="shared" ca="1" si="25"/>
        <v>IPALCO Enterprises, Inc.</v>
      </c>
      <c r="BG55" s="240" t="str">
        <f t="shared" ca="1" si="25"/>
        <v>BB+</v>
      </c>
      <c r="BH55" s="240">
        <f t="shared" ca="1" si="25"/>
        <v>16</v>
      </c>
      <c r="BI55" s="240" t="str">
        <f t="shared" ca="1" si="25"/>
        <v>**IPALCO</v>
      </c>
    </row>
    <row r="56" spans="1:61" ht="13.8" x14ac:dyDescent="0.25">
      <c r="A56" s="303" t="s">
        <v>64</v>
      </c>
      <c r="B56" s="304" t="s">
        <v>61</v>
      </c>
      <c r="C56" s="304">
        <v>15</v>
      </c>
      <c r="D56" s="304" t="s">
        <v>442</v>
      </c>
      <c r="E56" s="305" t="str">
        <f t="shared" ca="1" si="8"/>
        <v>R</v>
      </c>
      <c r="F56" s="306"/>
      <c r="G56" s="307">
        <f t="shared" ca="1" si="1"/>
        <v>57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57</v>
      </c>
      <c r="AK56" s="236" t="str">
        <f t="shared" ca="1" si="20"/>
        <v>BB</v>
      </c>
      <c r="AL56" s="236">
        <f t="shared" ca="1" si="20"/>
        <v>15</v>
      </c>
      <c r="AM56" s="236" t="str">
        <f t="shared" ca="1" si="4"/>
        <v/>
      </c>
      <c r="AQ56" s="286" t="s">
        <v>257</v>
      </c>
      <c r="AR56" s="286" t="s">
        <v>10</v>
      </c>
      <c r="AS56" s="286">
        <v>20</v>
      </c>
      <c r="AT56" s="286" t="s">
        <v>337</v>
      </c>
      <c r="AV56" s="234">
        <f t="shared" si="21"/>
        <v>2</v>
      </c>
      <c r="AW56" s="234">
        <f>COUNTIF( AV$7:AV56, AV56 )</f>
        <v>13</v>
      </c>
      <c r="AX56" s="287">
        <f t="shared" si="22"/>
        <v>3.3</v>
      </c>
      <c r="AY56" s="234">
        <f t="shared" si="23"/>
        <v>14</v>
      </c>
      <c r="AZ56" s="236"/>
      <c r="BA56" s="236"/>
      <c r="BC56" s="234">
        <f t="shared" ca="1" si="24"/>
        <v>50</v>
      </c>
      <c r="BD56" s="288">
        <f t="shared" ca="1" si="6"/>
        <v>14</v>
      </c>
      <c r="BF56" s="240" t="str">
        <f t="shared" ca="1" si="25"/>
        <v>DPL Inc.</v>
      </c>
      <c r="BG56" s="240" t="str">
        <f t="shared" ca="1" si="25"/>
        <v>BB</v>
      </c>
      <c r="BH56" s="240">
        <f t="shared" ca="1" si="25"/>
        <v>15</v>
      </c>
      <c r="BI56" s="240" t="str">
        <f t="shared" ca="1" si="25"/>
        <v>**DPL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1</v>
      </c>
      <c r="AX57" s="287">
        <f t="shared" si="22"/>
        <v>99.1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2</v>
      </c>
      <c r="AX58" s="287">
        <f t="shared" si="22"/>
        <v>99.2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3</v>
      </c>
      <c r="AX59" s="287">
        <f t="shared" si="22"/>
        <v>99.3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4</v>
      </c>
      <c r="AX60" s="287">
        <f t="shared" si="22"/>
        <v>99.4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5</v>
      </c>
      <c r="AX61" s="287">
        <f t="shared" si="22"/>
        <v>99.5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6</v>
      </c>
      <c r="AX62" s="287">
        <f t="shared" si="22"/>
        <v>99.6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7</v>
      </c>
      <c r="AX63" s="287">
        <f t="shared" si="22"/>
        <v>99.7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18.862745098039216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18.843137254901961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6">
    <sortCondition ref="AQ7:AQ56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74" priority="28" stopIfTrue="1">
      <formula>IF( $AH7 = 1, TRUE, FALSE )</formula>
    </cfRule>
    <cfRule type="expression" dxfId="673" priority="29" stopIfTrue="1">
      <formula>IF( $AG7 = 1, TRUE, FALSE )</formula>
    </cfRule>
    <cfRule type="expression" dxfId="672" priority="30" stopIfTrue="1">
      <formula>IF( $AF7 = 1, TRUE, FALSE )</formula>
    </cfRule>
  </conditionalFormatting>
  <conditionalFormatting sqref="A67:E67">
    <cfRule type="expression" dxfId="671" priority="31" stopIfTrue="1">
      <formula>IF( $AH67 = 1, TRUE, FALSE )</formula>
    </cfRule>
    <cfRule type="expression" dxfId="670" priority="32" stopIfTrue="1">
      <formula>IF( $AG67 = 1, TRUE, FALSE )</formula>
    </cfRule>
    <cfRule type="expression" dxfId="669" priority="33" stopIfTrue="1">
      <formula>IF( $AF67 = 1, TRUE, FALSE )</formula>
    </cfRule>
  </conditionalFormatting>
  <conditionalFormatting sqref="A66:E66">
    <cfRule type="expression" dxfId="668" priority="25" stopIfTrue="1">
      <formula>IF( $AH66 = 1, TRUE, FALSE )</formula>
    </cfRule>
    <cfRule type="expression" dxfId="667" priority="26" stopIfTrue="1">
      <formula>IF( $AG66 = 1, TRUE, FALSE )</formula>
    </cfRule>
    <cfRule type="expression" dxfId="666" priority="27" stopIfTrue="1">
      <formula>IF( $AF66 = 1, TRUE, FALSE )</formula>
    </cfRule>
  </conditionalFormatting>
  <conditionalFormatting sqref="A8:D58 B7:D7">
    <cfRule type="expression" dxfId="665" priority="22" stopIfTrue="1">
      <formula>IF( $AH7 = 1, TRUE, FALSE )</formula>
    </cfRule>
    <cfRule type="expression" dxfId="664" priority="23" stopIfTrue="1">
      <formula>IF( $AG7 = 1, TRUE, FALSE )</formula>
    </cfRule>
    <cfRule type="expression" dxfId="663" priority="24" stopIfTrue="1">
      <formula>IF( $AF7 = 1, TRUE, FALSE )</formula>
    </cfRule>
  </conditionalFormatting>
  <conditionalFormatting sqref="A59:D59">
    <cfRule type="expression" dxfId="662" priority="19" stopIfTrue="1">
      <formula>IF( $AH59 = 1, TRUE, FALSE )</formula>
    </cfRule>
    <cfRule type="expression" dxfId="661" priority="20" stopIfTrue="1">
      <formula>IF( $AG59 = 1, TRUE, FALSE )</formula>
    </cfRule>
    <cfRule type="expression" dxfId="660" priority="21" stopIfTrue="1">
      <formula>IF( $AF59 = 1, TRUE, FALSE )</formula>
    </cfRule>
  </conditionalFormatting>
  <conditionalFormatting sqref="A61:D65">
    <cfRule type="expression" dxfId="659" priority="16" stopIfTrue="1">
      <formula>IF( $AH61 = 1, TRUE, FALSE )</formula>
    </cfRule>
    <cfRule type="expression" dxfId="658" priority="17" stopIfTrue="1">
      <formula>IF( $AG61 = 1, TRUE, FALSE )</formula>
    </cfRule>
    <cfRule type="expression" dxfId="657" priority="18" stopIfTrue="1">
      <formula>IF( $AF61 = 1, TRUE, FALSE )</formula>
    </cfRule>
  </conditionalFormatting>
  <conditionalFormatting sqref="U8:U12">
    <cfRule type="cellIs" dxfId="656" priority="15" operator="equal">
      <formula>0</formula>
    </cfRule>
  </conditionalFormatting>
  <conditionalFormatting sqref="O8:O12 Q8:Q12">
    <cfRule type="cellIs" dxfId="655" priority="14" operator="equal">
      <formula>0</formula>
    </cfRule>
  </conditionalFormatting>
  <conditionalFormatting sqref="V8:V12">
    <cfRule type="cellIs" dxfId="654" priority="13" operator="equal">
      <formula>0</formula>
    </cfRule>
  </conditionalFormatting>
  <conditionalFormatting sqref="S8:S12">
    <cfRule type="cellIs" dxfId="653" priority="11" operator="equal">
      <formula>0</formula>
    </cfRule>
  </conditionalFormatting>
  <conditionalFormatting sqref="R8:R12">
    <cfRule type="cellIs" dxfId="652" priority="12" operator="equal">
      <formula>0</formula>
    </cfRule>
  </conditionalFormatting>
  <conditionalFormatting sqref="P8:P12">
    <cfRule type="cellIs" dxfId="651" priority="10" operator="equal">
      <formula>0</formula>
    </cfRule>
  </conditionalFormatting>
  <conditionalFormatting sqref="M8:M12">
    <cfRule type="cellIs" dxfId="650" priority="9" operator="equal">
      <formula>0</formula>
    </cfRule>
  </conditionalFormatting>
  <conditionalFormatting sqref="T8:T12">
    <cfRule type="cellIs" dxfId="649" priority="8" operator="equal">
      <formula>0</formula>
    </cfRule>
  </conditionalFormatting>
  <conditionalFormatting sqref="N8:N12">
    <cfRule type="cellIs" dxfId="648" priority="7" operator="equal">
      <formula>0</formula>
    </cfRule>
  </conditionalFormatting>
  <conditionalFormatting sqref="K8:K12">
    <cfRule type="cellIs" dxfId="647" priority="6" operator="equal">
      <formula>0</formula>
    </cfRule>
  </conditionalFormatting>
  <conditionalFormatting sqref="I8:I12">
    <cfRule type="cellIs" dxfId="646" priority="5" operator="equal">
      <formula>0</formula>
    </cfRule>
  </conditionalFormatting>
  <conditionalFormatting sqref="W8:W12">
    <cfRule type="cellIs" dxfId="645" priority="4" operator="equal">
      <formula>0</formula>
    </cfRule>
  </conditionalFormatting>
  <conditionalFormatting sqref="A7">
    <cfRule type="expression" dxfId="644" priority="1" stopIfTrue="1">
      <formula>IF( $AH7 = 1, TRUE, FALSE )</formula>
    </cfRule>
    <cfRule type="expression" dxfId="643" priority="2" stopIfTrue="1">
      <formula>IF( $AG7 = 1, TRUE, FALSE )</formula>
    </cfRule>
    <cfRule type="expression" dxfId="64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Reg_Percent_2014</v>
      </c>
      <c r="G2" s="239" t="s">
        <v>525</v>
      </c>
      <c r="AJ2" s="240" t="str">
        <f>AJ4 &amp; AJ3</f>
        <v>'Credit_2015Q2'!d:d</v>
      </c>
      <c r="AK2" s="240" t="str">
        <f>AK4 &amp; AK3</f>
        <v>'Credit_2015Q2'!b1</v>
      </c>
      <c r="AL2" s="240" t="str">
        <f>AL4 &amp; AL3</f>
        <v>'Credit_2015Q2'!c1</v>
      </c>
      <c r="AQ2" s="236"/>
    </row>
    <row r="3" spans="1:61" ht="18" hidden="1" outlineLevel="1" x14ac:dyDescent="0.25">
      <c r="A3" s="233"/>
      <c r="E3" s="241" t="str">
        <f>"'" &amp; E2 &amp; "'!"</f>
        <v>'Reg_Percent_2014'!</v>
      </c>
      <c r="G3" s="234" t="str">
        <f>"'" &amp; G2 &amp; "'!"</f>
        <v>'Reg_Percent_2014'!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'Credit_2015Q2'!</v>
      </c>
      <c r="AK4" s="236" t="str">
        <f t="shared" ref="AK4:AL4" si="0">$AQ$5</f>
        <v>'Credit_2015Q2'!</v>
      </c>
      <c r="AL4" s="236" t="str">
        <f t="shared" si="0"/>
        <v>'Credit_2015Q2'!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(52)</v>
      </c>
      <c r="M5" s="509"/>
      <c r="N5" s="314"/>
      <c r="O5" s="507" t="str">
        <f ca="1">"Regulated" &amp; CHAR( 10 ) &amp; "(" &amp; O14 &amp; ")"</f>
        <v>Regulated
(37)</v>
      </c>
      <c r="P5" s="511"/>
      <c r="Q5" s="314"/>
      <c r="R5" s="507" t="str">
        <f ca="1">"Mostly Regulated" &amp; CHAR( 10 ) &amp; "(" &amp; R14 &amp; ")"</f>
        <v>Mostly Regulated
(13)</v>
      </c>
      <c r="S5" s="511"/>
      <c r="T5" s="314"/>
      <c r="U5" s="507" t="str">
        <f ca="1">"Diversified" &amp; CHAR( 10 ) &amp; "(" &amp; U14 &amp; ")"</f>
        <v>Diversified
(2)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519</v>
      </c>
    </row>
    <row r="6" spans="1:61" ht="28.5" customHeight="1" x14ac:dyDescent="0.25">
      <c r="A6" s="299" t="s">
        <v>0</v>
      </c>
      <c r="B6" s="300" t="s">
        <v>517</v>
      </c>
      <c r="C6" s="338" t="s">
        <v>470</v>
      </c>
      <c r="D6" s="301"/>
      <c r="E6" s="302">
        <f ca="1">INDIRECT( E3 &amp; G1 )</f>
        <v>42004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3.8461538461538464E-2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2.7027027027027029E-2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0.25</v>
      </c>
      <c r="N9" s="318"/>
      <c r="O9" s="295">
        <f t="shared" ca="1" si="11"/>
        <v>8</v>
      </c>
      <c r="P9" s="296">
        <f t="shared" ca="1" si="12"/>
        <v>0.21621621621621623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0.32692307692307693</v>
      </c>
      <c r="N10" s="318"/>
      <c r="O10" s="295">
        <f t="shared" ca="1" si="11"/>
        <v>11</v>
      </c>
      <c r="P10" s="296">
        <f t="shared" ca="1" si="12"/>
        <v>0.29729729729729731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15</v>
      </c>
      <c r="M11" s="296">
        <f t="shared" si="10"/>
        <v>0.28846153846153844</v>
      </c>
      <c r="N11" s="318"/>
      <c r="O11" s="295">
        <f t="shared" ca="1" si="11"/>
        <v>14</v>
      </c>
      <c r="P11" s="296">
        <f t="shared" ca="1" si="12"/>
        <v>0.3783783783783784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15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5.7692307692307696E-2</v>
      </c>
      <c r="N12" s="318"/>
      <c r="O12" s="295">
        <f t="shared" ca="1" si="11"/>
        <v>1</v>
      </c>
      <c r="P12" s="296">
        <f t="shared" ca="1" si="12"/>
        <v>2.7027027027027029E-2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15</v>
      </c>
      <c r="AW12" s="234">
        <f>COUNTIF( AV$7:AV12, AV12 )</f>
        <v>3</v>
      </c>
      <c r="AX12" s="287">
        <f t="shared" si="22"/>
        <v>15.3</v>
      </c>
      <c r="AY12" s="234">
        <f t="shared" si="23"/>
        <v>17</v>
      </c>
      <c r="AZ12" s="236"/>
      <c r="BA12" s="236"/>
      <c r="BC12" s="234">
        <f t="shared" ca="1" si="24"/>
        <v>6</v>
      </c>
      <c r="BD12" s="288">
        <f t="shared" ca="1" si="6"/>
        <v>15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3.8461538461538464E-2</v>
      </c>
      <c r="N13" s="319"/>
      <c r="O13" s="297">
        <f t="shared" ca="1" si="11"/>
        <v>2</v>
      </c>
      <c r="P13" s="298">
        <f t="shared" ca="1" si="12"/>
        <v>5.4054054054054057E-2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32</v>
      </c>
      <c r="AW13" s="234">
        <f>COUNTIF( AV$7:AV13, AV13 )</f>
        <v>3</v>
      </c>
      <c r="AX13" s="287">
        <f t="shared" si="22"/>
        <v>32.299999999999997</v>
      </c>
      <c r="AY13" s="234">
        <f t="shared" si="23"/>
        <v>34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52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18.807692307692307</v>
      </c>
      <c r="Z14" s="261"/>
      <c r="AA14" s="441">
        <f ca="1">SUM(AA8:AA13)</f>
        <v>52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40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15</v>
      </c>
      <c r="AW15" s="234">
        <f>COUNTIF( AV$7:AV15, AV15 )</f>
        <v>4</v>
      </c>
      <c r="AX15" s="287">
        <f t="shared" si="22"/>
        <v>15.4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36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MR</v>
      </c>
      <c r="F16" s="306"/>
      <c r="G16" s="307">
        <f t="shared" ca="1" si="1"/>
        <v>43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18.826923076923077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18.648648648648649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19.46153846153846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18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15</v>
      </c>
      <c r="AW16" s="234">
        <f>COUNTIF( AV$7:AV16, AV16 )</f>
        <v>5</v>
      </c>
      <c r="AX16" s="287">
        <f t="shared" si="22"/>
        <v>15.5</v>
      </c>
      <c r="AY16" s="234">
        <f t="shared" si="23"/>
        <v>19</v>
      </c>
      <c r="AZ16" s="236"/>
      <c r="BA16" s="236"/>
      <c r="BC16" s="234">
        <f t="shared" ca="1" si="24"/>
        <v>10</v>
      </c>
      <c r="BD16" s="288">
        <f t="shared" ca="1" si="6"/>
        <v>39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>
        <f t="shared" ca="1" si="18"/>
        <v>1</v>
      </c>
      <c r="AJ17" s="236">
        <f t="shared" ca="1" si="19"/>
        <v>8</v>
      </c>
      <c r="AK17" s="236" t="str">
        <f t="shared" ca="1" si="20"/>
        <v>A</v>
      </c>
      <c r="AL17" s="236">
        <f t="shared" ca="1" si="20"/>
        <v>21</v>
      </c>
      <c r="AM17" s="236" t="str">
        <f t="shared" ca="1" si="4"/>
        <v>Change</v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44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48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526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50</v>
      </c>
      <c r="BF19" s="240" t="str">
        <f t="shared" ca="1" si="7"/>
        <v>WEC Energy Group,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15</v>
      </c>
      <c r="AW20" s="234">
        <f>COUNTIF( AV$7:AV20, AV20 )</f>
        <v>6</v>
      </c>
      <c r="AX20" s="287">
        <f t="shared" si="22"/>
        <v>15.6</v>
      </c>
      <c r="AY20" s="234">
        <f t="shared" si="23"/>
        <v>20</v>
      </c>
      <c r="AZ20" s="236"/>
      <c r="BA20" s="236"/>
      <c r="BC20" s="234">
        <f t="shared" ca="1" si="24"/>
        <v>14</v>
      </c>
      <c r="BD20" s="288">
        <f t="shared" ca="1" si="6"/>
        <v>51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10</v>
      </c>
      <c r="AS21" s="286">
        <v>20</v>
      </c>
      <c r="AT21" s="286" t="s">
        <v>289</v>
      </c>
      <c r="AV21" s="234">
        <f t="shared" si="21"/>
        <v>2</v>
      </c>
      <c r="AW21" s="234">
        <f>COUNTIF( AV$7:AV21, AV21 )</f>
        <v>5</v>
      </c>
      <c r="AX21" s="287">
        <f t="shared" si="22"/>
        <v>2.5</v>
      </c>
      <c r="AY21" s="234">
        <f t="shared" si="23"/>
        <v>6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15</v>
      </c>
      <c r="AW22" s="234">
        <f>COUNTIF( AV$7:AV22, AV22 )</f>
        <v>7</v>
      </c>
      <c r="AX22" s="287">
        <f t="shared" si="22"/>
        <v>15.7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32</v>
      </c>
      <c r="AW23" s="234">
        <f>COUNTIF( AV$7:AV23, AV23 )</f>
        <v>4</v>
      </c>
      <c r="AX23" s="287">
        <f t="shared" si="22"/>
        <v>32.4</v>
      </c>
      <c r="AY23" s="234">
        <f t="shared" si="23"/>
        <v>35</v>
      </c>
      <c r="AZ23" s="236"/>
      <c r="BA23" s="236"/>
      <c r="BC23" s="234">
        <f t="shared" ca="1" si="24"/>
        <v>17</v>
      </c>
      <c r="BD23" s="288">
        <f t="shared" ca="1" si="6"/>
        <v>6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.8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10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14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32</v>
      </c>
      <c r="AW27" s="234">
        <f>COUNTIF( AV$7:AV27, AV27 )</f>
        <v>7</v>
      </c>
      <c r="AX27" s="287">
        <f t="shared" si="22"/>
        <v>32.700000000000003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9" t="s">
        <v>300</v>
      </c>
      <c r="AV29" s="234">
        <f t="shared" si="21"/>
        <v>15</v>
      </c>
      <c r="AW29" s="234">
        <f>COUNTIF( AV$7:AV29, AV29 )</f>
        <v>8</v>
      </c>
      <c r="AX29" s="287">
        <f t="shared" si="22"/>
        <v>15.8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9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32</v>
      </c>
      <c r="AW31" s="234">
        <f>COUNTIF( AV$7:AV31, AV31 )</f>
        <v>8</v>
      </c>
      <c r="AX31" s="287">
        <f t="shared" si="22"/>
        <v>32.799999999999997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40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45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42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43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48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45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50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47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49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9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7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32</v>
      </c>
      <c r="AW41" s="234">
        <f>COUNTIF( AV$7:AV41, AV41 )</f>
        <v>12</v>
      </c>
      <c r="AX41" s="287">
        <f t="shared" si="22"/>
        <v>33.200000000000003</v>
      </c>
      <c r="AY41" s="234">
        <f t="shared" si="23"/>
        <v>43</v>
      </c>
      <c r="AZ41" s="236"/>
      <c r="BA41" s="236"/>
      <c r="BC41" s="234">
        <f t="shared" ca="1" si="24"/>
        <v>35</v>
      </c>
      <c r="BD41" s="288">
        <f t="shared" ca="1" si="6"/>
        <v>17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6" t="s">
        <v>321</v>
      </c>
      <c r="AV42" s="234">
        <f t="shared" si="21"/>
        <v>2</v>
      </c>
      <c r="AW42" s="234">
        <f>COUNTIF( AV$7:AV42, AV42 )</f>
        <v>8</v>
      </c>
      <c r="AX42" s="287">
        <f t="shared" si="22"/>
        <v>2.8</v>
      </c>
      <c r="AY42" s="234">
        <f t="shared" si="23"/>
        <v>9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.8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28</v>
      </c>
      <c r="AS43" s="286">
        <v>18</v>
      </c>
      <c r="AT43" s="286" t="s">
        <v>320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32</v>
      </c>
      <c r="AW44" s="234">
        <f>COUNTIF( AV$7:AV44, AV44 )</f>
        <v>14</v>
      </c>
      <c r="AX44" s="287">
        <f t="shared" si="22"/>
        <v>33.4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451</v>
      </c>
      <c r="B45" s="304" t="s">
        <v>28</v>
      </c>
      <c r="C45" s="304">
        <v>18</v>
      </c>
      <c r="D45" s="443" t="s">
        <v>529</v>
      </c>
      <c r="E45" s="305" t="str">
        <f t="shared" ca="1" si="8"/>
        <v>R</v>
      </c>
      <c r="F45" s="306"/>
      <c r="G45" s="307">
        <f t="shared" ca="1" si="1"/>
        <v>56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460"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2</v>
      </c>
      <c r="AW45" s="234">
        <f>COUNTIF( AV$7:AV45, AV45 )</f>
        <v>9</v>
      </c>
      <c r="AX45" s="287">
        <f t="shared" si="22"/>
        <v>2.9</v>
      </c>
      <c r="AY45" s="234">
        <f t="shared" si="23"/>
        <v>10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Iberdrola USA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**EAST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28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12</v>
      </c>
      <c r="AX46" s="287">
        <f t="shared" si="22"/>
        <v>16.2</v>
      </c>
      <c r="AY46" s="234">
        <f t="shared" si="23"/>
        <v>26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47</v>
      </c>
      <c r="AW47" s="234">
        <f>COUNTIF( AV$7:AV47, AV47 )</f>
        <v>3</v>
      </c>
      <c r="AX47" s="287">
        <f t="shared" si="22"/>
        <v>47.3</v>
      </c>
      <c r="AY47" s="234">
        <f t="shared" si="23"/>
        <v>49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13</v>
      </c>
      <c r="AX48" s="287">
        <f t="shared" si="22"/>
        <v>16.3</v>
      </c>
      <c r="AY48" s="234">
        <f t="shared" si="23"/>
        <v>27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39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14</v>
      </c>
      <c r="AX49" s="287">
        <f t="shared" si="22"/>
        <v>16.399999999999999</v>
      </c>
      <c r="AY49" s="234">
        <f t="shared" si="23"/>
        <v>28</v>
      </c>
      <c r="AZ49" s="236"/>
      <c r="BA49" s="236"/>
      <c r="BC49" s="234">
        <f t="shared" ca="1" si="24"/>
        <v>43</v>
      </c>
      <c r="BD49" s="288">
        <f t="shared" ca="1" si="6"/>
        <v>35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.8" x14ac:dyDescent="0.25">
      <c r="A50" s="303" t="s">
        <v>42</v>
      </c>
      <c r="B50" s="304" t="s">
        <v>28</v>
      </c>
      <c r="C50" s="304">
        <v>18</v>
      </c>
      <c r="D50" s="304" t="s">
        <v>320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10</v>
      </c>
      <c r="AS50" s="286">
        <v>20</v>
      </c>
      <c r="AT50" s="286" t="s">
        <v>327</v>
      </c>
      <c r="AV50" s="234">
        <f t="shared" si="21"/>
        <v>2</v>
      </c>
      <c r="AW50" s="234">
        <f>COUNTIF( AV$7:AV50, AV50 )</f>
        <v>10</v>
      </c>
      <c r="AX50" s="287">
        <f t="shared" si="22"/>
        <v>3</v>
      </c>
      <c r="AY50" s="234">
        <f t="shared" si="23"/>
        <v>11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PNM Resources,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PNM</v>
      </c>
    </row>
    <row r="51" spans="1:61" ht="13.8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15</v>
      </c>
      <c r="AX51" s="287">
        <f t="shared" si="22"/>
        <v>16.5</v>
      </c>
      <c r="AY51" s="234">
        <f t="shared" si="23"/>
        <v>29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75</v>
      </c>
      <c r="AR52" s="286" t="s">
        <v>28</v>
      </c>
      <c r="AS52" s="286">
        <v>18</v>
      </c>
      <c r="AT52" s="286" t="s">
        <v>331</v>
      </c>
      <c r="AV52" s="234">
        <f t="shared" si="21"/>
        <v>32</v>
      </c>
      <c r="AW52" s="234">
        <f>COUNTIF( AV$7:AV52, AV52 )</f>
        <v>15</v>
      </c>
      <c r="AX52" s="287">
        <f t="shared" si="22"/>
        <v>33.5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76</v>
      </c>
      <c r="AR53" s="286" t="s">
        <v>16</v>
      </c>
      <c r="AS53" s="286">
        <v>19</v>
      </c>
      <c r="AT53" s="286" t="s">
        <v>447</v>
      </c>
      <c r="AV53" s="234">
        <f t="shared" si="21"/>
        <v>15</v>
      </c>
      <c r="AW53" s="234">
        <f>COUNTIF( AV$7:AV53, AV53 )</f>
        <v>16</v>
      </c>
      <c r="AX53" s="287">
        <f t="shared" si="22"/>
        <v>16.600000000000001</v>
      </c>
      <c r="AY53" s="234">
        <f t="shared" si="23"/>
        <v>30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11</v>
      </c>
      <c r="AX54" s="287">
        <f t="shared" si="22"/>
        <v>3.1</v>
      </c>
      <c r="AY54" s="234">
        <f t="shared" si="23"/>
        <v>12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61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15</v>
      </c>
      <c r="AW55" s="234">
        <f>COUNTIF( AV$7:AV55, AV55 )</f>
        <v>17</v>
      </c>
      <c r="AX55" s="287">
        <f t="shared" si="22"/>
        <v>16.7</v>
      </c>
      <c r="AY55" s="234">
        <f t="shared" si="23"/>
        <v>31</v>
      </c>
      <c r="AZ55" s="236"/>
      <c r="BA55" s="236"/>
      <c r="BC55" s="234">
        <f t="shared" ca="1" si="24"/>
        <v>49</v>
      </c>
      <c r="BD55" s="288">
        <f t="shared" ca="1" si="6"/>
        <v>41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59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526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12</v>
      </c>
      <c r="AX56" s="287">
        <f t="shared" si="22"/>
        <v>3.2</v>
      </c>
      <c r="AY56" s="234">
        <f t="shared" si="23"/>
        <v>13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57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13</v>
      </c>
      <c r="AX57" s="287">
        <f t="shared" si="22"/>
        <v>3.3</v>
      </c>
      <c r="AY57" s="234">
        <f t="shared" si="23"/>
        <v>14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18.826923076923077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18.807692307692307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41" priority="28" stopIfTrue="1">
      <formula>IF( $AH7 = 1, TRUE, FALSE )</formula>
    </cfRule>
    <cfRule type="expression" dxfId="640" priority="29" stopIfTrue="1">
      <formula>IF( $AG7 = 1, TRUE, FALSE )</formula>
    </cfRule>
    <cfRule type="expression" dxfId="639" priority="30" stopIfTrue="1">
      <formula>IF( $AF7 = 1, TRUE, FALSE )</formula>
    </cfRule>
  </conditionalFormatting>
  <conditionalFormatting sqref="A67:E67">
    <cfRule type="expression" dxfId="638" priority="31" stopIfTrue="1">
      <formula>IF( $AH67 = 1, TRUE, FALSE )</formula>
    </cfRule>
    <cfRule type="expression" dxfId="637" priority="32" stopIfTrue="1">
      <formula>IF( $AG67 = 1, TRUE, FALSE )</formula>
    </cfRule>
    <cfRule type="expression" dxfId="636" priority="33" stopIfTrue="1">
      <formula>IF( $AF67 = 1, TRUE, FALSE )</formula>
    </cfRule>
  </conditionalFormatting>
  <conditionalFormatting sqref="A66:E66">
    <cfRule type="expression" dxfId="635" priority="25" stopIfTrue="1">
      <formula>IF( $AH66 = 1, TRUE, FALSE )</formula>
    </cfRule>
    <cfRule type="expression" dxfId="634" priority="26" stopIfTrue="1">
      <formula>IF( $AG66 = 1, TRUE, FALSE )</formula>
    </cfRule>
    <cfRule type="expression" dxfId="633" priority="27" stopIfTrue="1">
      <formula>IF( $AF66 = 1, TRUE, FALSE )</formula>
    </cfRule>
  </conditionalFormatting>
  <conditionalFormatting sqref="A8:D58 B7:D7">
    <cfRule type="expression" dxfId="632" priority="22" stopIfTrue="1">
      <formula>IF( $AH7 = 1, TRUE, FALSE )</formula>
    </cfRule>
    <cfRule type="expression" dxfId="631" priority="23" stopIfTrue="1">
      <formula>IF( $AG7 = 1, TRUE, FALSE )</formula>
    </cfRule>
    <cfRule type="expression" dxfId="630" priority="24" stopIfTrue="1">
      <formula>IF( $AF7 = 1, TRUE, FALSE )</formula>
    </cfRule>
  </conditionalFormatting>
  <conditionalFormatting sqref="A59:D59">
    <cfRule type="expression" dxfId="629" priority="19" stopIfTrue="1">
      <formula>IF( $AH59 = 1, TRUE, FALSE )</formula>
    </cfRule>
    <cfRule type="expression" dxfId="628" priority="20" stopIfTrue="1">
      <formula>IF( $AG59 = 1, TRUE, FALSE )</formula>
    </cfRule>
    <cfRule type="expression" dxfId="627" priority="21" stopIfTrue="1">
      <formula>IF( $AF59 = 1, TRUE, FALSE )</formula>
    </cfRule>
  </conditionalFormatting>
  <conditionalFormatting sqref="A61:D65">
    <cfRule type="expression" dxfId="626" priority="16" stopIfTrue="1">
      <formula>IF( $AH61 = 1, TRUE, FALSE )</formula>
    </cfRule>
    <cfRule type="expression" dxfId="625" priority="17" stopIfTrue="1">
      <formula>IF( $AG61 = 1, TRUE, FALSE )</formula>
    </cfRule>
    <cfRule type="expression" dxfId="624" priority="18" stopIfTrue="1">
      <formula>IF( $AF61 = 1, TRUE, FALSE )</formula>
    </cfRule>
  </conditionalFormatting>
  <conditionalFormatting sqref="U8:U12">
    <cfRule type="cellIs" dxfId="623" priority="15" operator="equal">
      <formula>0</formula>
    </cfRule>
  </conditionalFormatting>
  <conditionalFormatting sqref="O8:O12 Q8:Q12">
    <cfRule type="cellIs" dxfId="622" priority="14" operator="equal">
      <formula>0</formula>
    </cfRule>
  </conditionalFormatting>
  <conditionalFormatting sqref="V8:V12">
    <cfRule type="cellIs" dxfId="621" priority="13" operator="equal">
      <formula>0</formula>
    </cfRule>
  </conditionalFormatting>
  <conditionalFormatting sqref="S8:S12">
    <cfRule type="cellIs" dxfId="620" priority="11" operator="equal">
      <formula>0</formula>
    </cfRule>
  </conditionalFormatting>
  <conditionalFormatting sqref="R8:R12">
    <cfRule type="cellIs" dxfId="619" priority="12" operator="equal">
      <formula>0</formula>
    </cfRule>
  </conditionalFormatting>
  <conditionalFormatting sqref="P8:P12">
    <cfRule type="cellIs" dxfId="618" priority="10" operator="equal">
      <formula>0</formula>
    </cfRule>
  </conditionalFormatting>
  <conditionalFormatting sqref="M8:M12">
    <cfRule type="cellIs" dxfId="617" priority="9" operator="equal">
      <formula>0</formula>
    </cfRule>
  </conditionalFormatting>
  <conditionalFormatting sqref="T8:T12">
    <cfRule type="cellIs" dxfId="616" priority="8" operator="equal">
      <formula>0</formula>
    </cfRule>
  </conditionalFormatting>
  <conditionalFormatting sqref="N8:N12">
    <cfRule type="cellIs" dxfId="615" priority="7" operator="equal">
      <formula>0</formula>
    </cfRule>
  </conditionalFormatting>
  <conditionalFormatting sqref="K8:K12">
    <cfRule type="cellIs" dxfId="614" priority="6" operator="equal">
      <formula>0</formula>
    </cfRule>
  </conditionalFormatting>
  <conditionalFormatting sqref="I8:I12">
    <cfRule type="cellIs" dxfId="613" priority="5" operator="equal">
      <formula>0</formula>
    </cfRule>
  </conditionalFormatting>
  <conditionalFormatting sqref="W8:W12">
    <cfRule type="cellIs" dxfId="612" priority="4" operator="equal">
      <formula>0</formula>
    </cfRule>
  </conditionalFormatting>
  <conditionalFormatting sqref="A7">
    <cfRule type="expression" dxfId="611" priority="1" stopIfTrue="1">
      <formula>IF( $AH7 = 1, TRUE, FALSE )</formula>
    </cfRule>
    <cfRule type="expression" dxfId="610" priority="2" stopIfTrue="1">
      <formula>IF( $AG7 = 1, TRUE, FALSE )</formula>
    </cfRule>
    <cfRule type="expression" dxfId="609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92D050"/>
    <pageSetUpPr fitToPage="1"/>
  </sheetPr>
  <dimension ref="C1:W43"/>
  <sheetViews>
    <sheetView showGridLines="0" zoomScale="90" zoomScaleNormal="90" workbookViewId="0"/>
  </sheetViews>
  <sheetFormatPr defaultColWidth="9.109375" defaultRowHeight="11.4" x14ac:dyDescent="0.2"/>
  <cols>
    <col min="1" max="2" width="1.44140625" style="60" customWidth="1"/>
    <col min="3" max="3" width="25.109375" style="60" customWidth="1"/>
    <col min="4" max="16384" width="9.109375" style="60"/>
  </cols>
  <sheetData>
    <row r="1" spans="3:23" ht="17.399999999999999" x14ac:dyDescent="0.3">
      <c r="C1" s="18" t="s">
        <v>272</v>
      </c>
    </row>
    <row r="4" spans="3:23" ht="12" x14ac:dyDescent="0.25">
      <c r="C4" s="63"/>
      <c r="D4" s="64"/>
      <c r="E4" s="64"/>
      <c r="F4" s="64"/>
      <c r="G4" s="64"/>
    </row>
    <row r="5" spans="3:23" ht="12" x14ac:dyDescent="0.25">
      <c r="C5" s="497" t="s">
        <v>243</v>
      </c>
      <c r="D5" s="497"/>
      <c r="E5" s="497"/>
      <c r="F5" s="497"/>
      <c r="G5" s="59"/>
      <c r="H5" s="59"/>
    </row>
    <row r="7" spans="3:23" ht="12" x14ac:dyDescent="0.25">
      <c r="C7" s="495" t="s">
        <v>557</v>
      </c>
      <c r="D7" s="496"/>
      <c r="E7" s="496"/>
      <c r="F7" s="496"/>
      <c r="G7" s="58"/>
      <c r="H7" s="58"/>
    </row>
    <row r="8" spans="3:23" x14ac:dyDescent="0.2">
      <c r="I8" s="64"/>
    </row>
    <row r="9" spans="3:23" ht="12" x14ac:dyDescent="0.25">
      <c r="C9" s="54"/>
      <c r="D9" s="61">
        <v>2002</v>
      </c>
      <c r="E9" s="61">
        <v>2003</v>
      </c>
      <c r="F9" s="61">
        <v>2004</v>
      </c>
      <c r="G9" s="61">
        <v>2005</v>
      </c>
      <c r="H9" s="61">
        <v>2006</v>
      </c>
      <c r="I9" s="62">
        <v>2007</v>
      </c>
      <c r="J9" s="62">
        <v>2008</v>
      </c>
      <c r="K9" s="62">
        <v>2009</v>
      </c>
      <c r="L9" s="62">
        <v>2010</v>
      </c>
      <c r="M9" s="62">
        <v>2011</v>
      </c>
      <c r="N9" s="62">
        <v>2012</v>
      </c>
      <c r="O9" s="62">
        <v>2013</v>
      </c>
      <c r="P9" s="62">
        <v>2014</v>
      </c>
      <c r="Q9" s="62">
        <v>2015</v>
      </c>
      <c r="R9" s="62">
        <v>2016</v>
      </c>
      <c r="S9" s="62">
        <v>2017</v>
      </c>
      <c r="T9" s="62">
        <v>2018</v>
      </c>
      <c r="U9" s="62">
        <v>2019</v>
      </c>
      <c r="V9" s="62">
        <v>2020</v>
      </c>
      <c r="W9" s="62">
        <v>2021</v>
      </c>
    </row>
    <row r="10" spans="3:23" ht="12" x14ac:dyDescent="0.25">
      <c r="D10" s="62"/>
      <c r="E10" s="62"/>
      <c r="F10" s="61"/>
      <c r="H10" s="64"/>
      <c r="I10" s="64"/>
    </row>
    <row r="11" spans="3:23" x14ac:dyDescent="0.2">
      <c r="C11" s="409" t="s">
        <v>220</v>
      </c>
      <c r="D11" s="410">
        <v>21</v>
      </c>
      <c r="E11" s="410">
        <v>35</v>
      </c>
      <c r="F11" s="411">
        <v>51</v>
      </c>
      <c r="G11" s="412">
        <v>73</v>
      </c>
      <c r="H11" s="413">
        <v>67</v>
      </c>
      <c r="I11" s="413">
        <v>73</v>
      </c>
      <c r="J11" s="409">
        <v>24</v>
      </c>
      <c r="K11" s="409">
        <v>23</v>
      </c>
      <c r="L11" s="409">
        <f ca="1">'II. Upgrades &amp; Downgrades'!AO61</f>
        <v>29</v>
      </c>
      <c r="M11" s="409">
        <f ca="1">'II. Upgrades &amp; Downgrades'!AS61</f>
        <v>39</v>
      </c>
      <c r="N11" s="409">
        <f ca="1">'II. Upgrades &amp; Downgrades'!AW61</f>
        <v>37</v>
      </c>
      <c r="O11" s="409">
        <f ca="1">'II. Upgrades &amp; Downgrades'!BA61</f>
        <v>60</v>
      </c>
      <c r="P11" s="409">
        <f ca="1">'II. Upgrades &amp; Downgrades'!BE61</f>
        <v>103</v>
      </c>
      <c r="Q11" s="409">
        <f ca="1">'II. Upgrades &amp; Downgrades'!BI61</f>
        <v>35</v>
      </c>
      <c r="R11" s="409">
        <f ca="1">'II. Upgrades &amp; Downgrades'!BM61</f>
        <v>49</v>
      </c>
      <c r="S11" s="409">
        <f ca="1">'II. Upgrades &amp; Downgrades'!BQ61</f>
        <v>38</v>
      </c>
      <c r="T11" s="409">
        <f ca="1">'II. Upgrades &amp; Downgrades'!BU61</f>
        <v>41</v>
      </c>
      <c r="U11" s="409">
        <f ca="1">'II. Upgrades &amp; Downgrades'!BY61</f>
        <v>55</v>
      </c>
      <c r="V11" s="409">
        <f ca="1">'II. Upgrades &amp; Downgrades'!CC61</f>
        <v>12</v>
      </c>
      <c r="W11" s="409">
        <f ca="1">'II. Upgrades &amp; Downgrades'!CG61</f>
        <v>4</v>
      </c>
    </row>
    <row r="12" spans="3:23" x14ac:dyDescent="0.2">
      <c r="C12" s="414" t="s">
        <v>221</v>
      </c>
      <c r="D12" s="415">
        <v>279</v>
      </c>
      <c r="E12" s="415">
        <v>218</v>
      </c>
      <c r="F12" s="416">
        <v>59</v>
      </c>
      <c r="G12" s="417">
        <v>48</v>
      </c>
      <c r="H12" s="418">
        <v>43</v>
      </c>
      <c r="I12" s="418">
        <v>48</v>
      </c>
      <c r="J12" s="414">
        <v>26</v>
      </c>
      <c r="K12" s="414">
        <v>34</v>
      </c>
      <c r="L12" s="414">
        <f ca="1" xml:space="preserve"> - 'II. Upgrades &amp; Downgrades'!AO62</f>
        <v>51</v>
      </c>
      <c r="M12" s="414">
        <f ca="1" xml:space="preserve"> - 'II. Upgrades &amp; Downgrades'!AS62</f>
        <v>21</v>
      </c>
      <c r="N12" s="414">
        <f ca="1" xml:space="preserve"> - 'II. Upgrades &amp; Downgrades'!AW62</f>
        <v>39</v>
      </c>
      <c r="O12" s="414">
        <f ca="1" xml:space="preserve"> - 'II. Upgrades &amp; Downgrades'!BA62</f>
        <v>20</v>
      </c>
      <c r="P12" s="414">
        <f ca="1" xml:space="preserve"> - 'II. Upgrades &amp; Downgrades'!BE62</f>
        <v>3</v>
      </c>
      <c r="Q12" s="414">
        <f ca="1" xml:space="preserve"> - 'II. Upgrades &amp; Downgrades'!BI62</f>
        <v>15</v>
      </c>
      <c r="R12" s="414">
        <f ca="1" xml:space="preserve"> - 'II. Upgrades &amp; Downgrades'!BM62</f>
        <v>18</v>
      </c>
      <c r="S12" s="414">
        <f ca="1" xml:space="preserve"> - 'II. Upgrades &amp; Downgrades'!BQ62</f>
        <v>14</v>
      </c>
      <c r="T12" s="414">
        <f ca="1" xml:space="preserve"> - 'II. Upgrades &amp; Downgrades'!BU62</f>
        <v>52</v>
      </c>
      <c r="U12" s="414">
        <f ca="1" xml:space="preserve"> - 'II. Upgrades &amp; Downgrades'!BY62</f>
        <v>35</v>
      </c>
      <c r="V12" s="414">
        <f ca="1" xml:space="preserve"> - 'II. Upgrades &amp; Downgrades'!CC62</f>
        <v>47</v>
      </c>
      <c r="W12" s="414">
        <f ca="1" xml:space="preserve"> - 'II. Upgrades &amp; Downgrades'!CG62</f>
        <v>14</v>
      </c>
    </row>
    <row r="13" spans="3:23" x14ac:dyDescent="0.2">
      <c r="C13" s="64" t="s">
        <v>222</v>
      </c>
      <c r="D13" s="68">
        <f t="shared" ref="D13:M13" ca="1" si="0">D11 / D14</f>
        <v>7.0000000000000007E-2</v>
      </c>
      <c r="E13" s="68">
        <f t="shared" ca="1" si="0"/>
        <v>0.13833992094861661</v>
      </c>
      <c r="F13" s="68">
        <f t="shared" ca="1" si="0"/>
        <v>0.46363636363636362</v>
      </c>
      <c r="G13" s="68">
        <f t="shared" ca="1" si="0"/>
        <v>0.60330578512396693</v>
      </c>
      <c r="H13" s="68">
        <f t="shared" ca="1" si="0"/>
        <v>0.60909090909090913</v>
      </c>
      <c r="I13" s="68">
        <f t="shared" ca="1" si="0"/>
        <v>0.60330578512396693</v>
      </c>
      <c r="J13" s="68">
        <f t="shared" ca="1" si="0"/>
        <v>0.48</v>
      </c>
      <c r="K13" s="68">
        <f t="shared" ca="1" si="0"/>
        <v>0.40350877192982454</v>
      </c>
      <c r="L13" s="68">
        <f t="shared" ca="1" si="0"/>
        <v>0.36249999999999999</v>
      </c>
      <c r="M13" s="68">
        <f t="shared" ca="1" si="0"/>
        <v>0.65</v>
      </c>
      <c r="N13" s="68">
        <f t="shared" ref="N13:U13" ca="1" si="1">N11 / N14</f>
        <v>0.48684210526315791</v>
      </c>
      <c r="O13" s="68">
        <f t="shared" ca="1" si="1"/>
        <v>0.75</v>
      </c>
      <c r="P13" s="68">
        <f t="shared" ca="1" si="1"/>
        <v>0.97169811320754718</v>
      </c>
      <c r="Q13" s="68">
        <f t="shared" ca="1" si="1"/>
        <v>0.7</v>
      </c>
      <c r="R13" s="68">
        <f t="shared" ca="1" si="1"/>
        <v>0.73134328358208955</v>
      </c>
      <c r="S13" s="68">
        <f t="shared" ref="S13" ca="1" si="2">S11 / S14</f>
        <v>0.73076923076923073</v>
      </c>
      <c r="T13" s="68">
        <f t="shared" ref="T13" ca="1" si="3">T11 / T14</f>
        <v>0.44086021505376344</v>
      </c>
      <c r="U13" s="68">
        <f t="shared" ca="1" si="1"/>
        <v>0.61111111111111116</v>
      </c>
      <c r="V13" s="68">
        <f t="shared" ref="V13:W13" ca="1" si="4">V11 / V14</f>
        <v>0.20338983050847459</v>
      </c>
      <c r="W13" s="68">
        <f t="shared" ca="1" si="4"/>
        <v>0.22222222222222221</v>
      </c>
    </row>
    <row r="14" spans="3:23" ht="12" x14ac:dyDescent="0.25">
      <c r="C14" s="407" t="s">
        <v>217</v>
      </c>
      <c r="D14" s="408">
        <f t="shared" ref="D14:J14" ca="1" si="5">SUM(D11:D12)</f>
        <v>300</v>
      </c>
      <c r="E14" s="408">
        <f t="shared" ca="1" si="5"/>
        <v>253</v>
      </c>
      <c r="F14" s="407">
        <f t="shared" ca="1" si="5"/>
        <v>110</v>
      </c>
      <c r="G14" s="407">
        <f t="shared" ca="1" si="5"/>
        <v>121</v>
      </c>
      <c r="H14" s="407">
        <f t="shared" ca="1" si="5"/>
        <v>110</v>
      </c>
      <c r="I14" s="408">
        <f t="shared" ca="1" si="5"/>
        <v>121</v>
      </c>
      <c r="J14" s="408">
        <f t="shared" ca="1" si="5"/>
        <v>50</v>
      </c>
      <c r="K14" s="408">
        <f t="shared" ref="K14:U14" ca="1" si="6">SUM(K11:K12)</f>
        <v>57</v>
      </c>
      <c r="L14" s="408">
        <f t="shared" ca="1" si="6"/>
        <v>80</v>
      </c>
      <c r="M14" s="408">
        <f t="shared" ca="1" si="6"/>
        <v>60</v>
      </c>
      <c r="N14" s="408">
        <f t="shared" ca="1" si="6"/>
        <v>76</v>
      </c>
      <c r="O14" s="408">
        <f t="shared" ca="1" si="6"/>
        <v>80</v>
      </c>
      <c r="P14" s="408">
        <f t="shared" ref="P14:R14" ca="1" si="7">SUM(P11:P12)</f>
        <v>106</v>
      </c>
      <c r="Q14" s="408">
        <f t="shared" ca="1" si="7"/>
        <v>50</v>
      </c>
      <c r="R14" s="408">
        <f t="shared" ca="1" si="7"/>
        <v>67</v>
      </c>
      <c r="S14" s="408">
        <f t="shared" ref="S14" ca="1" si="8">SUM(S11:S12)</f>
        <v>52</v>
      </c>
      <c r="T14" s="408">
        <f t="shared" ref="T14" ca="1" si="9">SUM(T11:T12)</f>
        <v>93</v>
      </c>
      <c r="U14" s="408">
        <f t="shared" ca="1" si="6"/>
        <v>90</v>
      </c>
      <c r="V14" s="408">
        <f t="shared" ref="V14:W14" ca="1" si="10">SUM(V11:V12)</f>
        <v>59</v>
      </c>
      <c r="W14" s="408">
        <f t="shared" ca="1" si="10"/>
        <v>18</v>
      </c>
    </row>
    <row r="15" spans="3:23" ht="12" x14ac:dyDescent="0.25">
      <c r="C15" s="33"/>
      <c r="D15" s="63"/>
      <c r="E15" s="63"/>
      <c r="F15" s="54"/>
      <c r="G15" s="54"/>
      <c r="H15" s="54"/>
      <c r="I15" s="54"/>
    </row>
    <row r="16" spans="3:23" x14ac:dyDescent="0.2">
      <c r="C16" s="33" t="s">
        <v>418</v>
      </c>
      <c r="D16" s="209">
        <v>0.5</v>
      </c>
      <c r="E16" s="208">
        <f ca="1">D16</f>
        <v>0.5</v>
      </c>
      <c r="F16" s="208">
        <f t="shared" ref="F16:M16" ca="1" si="11">E16</f>
        <v>0.5</v>
      </c>
      <c r="G16" s="208">
        <f t="shared" ca="1" si="11"/>
        <v>0.5</v>
      </c>
      <c r="H16" s="208">
        <f t="shared" ca="1" si="11"/>
        <v>0.5</v>
      </c>
      <c r="I16" s="208">
        <f t="shared" ca="1" si="11"/>
        <v>0.5</v>
      </c>
      <c r="J16" s="208">
        <f t="shared" ca="1" si="11"/>
        <v>0.5</v>
      </c>
      <c r="K16" s="208">
        <f t="shared" ca="1" si="11"/>
        <v>0.5</v>
      </c>
      <c r="L16" s="208">
        <f t="shared" ca="1" si="11"/>
        <v>0.5</v>
      </c>
      <c r="M16" s="208">
        <f t="shared" ca="1" si="11"/>
        <v>0.5</v>
      </c>
      <c r="N16" s="208">
        <f ca="1">L16</f>
        <v>0.5</v>
      </c>
      <c r="O16" s="208">
        <f ca="1">M16</f>
        <v>0.5</v>
      </c>
      <c r="P16" s="208">
        <f ca="1">L16</f>
        <v>0.5</v>
      </c>
      <c r="Q16" s="208">
        <f ca="1">L16</f>
        <v>0.5</v>
      </c>
      <c r="R16" s="208">
        <f ca="1">L16</f>
        <v>0.5</v>
      </c>
      <c r="S16" s="208">
        <f ca="1">M16</f>
        <v>0.5</v>
      </c>
      <c r="T16" s="208">
        <f ca="1">L16</f>
        <v>0.5</v>
      </c>
      <c r="U16" s="208">
        <f ca="1">M16</f>
        <v>0.5</v>
      </c>
      <c r="V16" s="208">
        <f ca="1">N16</f>
        <v>0.5</v>
      </c>
      <c r="W16" s="208">
        <f ca="1">O16</f>
        <v>0.5</v>
      </c>
    </row>
    <row r="17" spans="3:9" ht="12" x14ac:dyDescent="0.25">
      <c r="C17" s="54"/>
      <c r="D17" s="54"/>
      <c r="E17" s="54"/>
      <c r="F17" s="54"/>
      <c r="G17" s="54"/>
      <c r="H17" s="54"/>
      <c r="I17" s="54"/>
    </row>
    <row r="18" spans="3:9" ht="12" x14ac:dyDescent="0.25">
      <c r="C18" s="54"/>
      <c r="D18" s="54"/>
      <c r="E18" s="54"/>
      <c r="F18" s="54"/>
      <c r="G18" s="54"/>
      <c r="H18" s="54"/>
      <c r="I18" s="54"/>
    </row>
    <row r="42" spans="4:4" ht="12" x14ac:dyDescent="0.25">
      <c r="D42" s="54" t="s">
        <v>132</v>
      </c>
    </row>
    <row r="43" spans="4:4" x14ac:dyDescent="0.2">
      <c r="D43" s="55"/>
    </row>
  </sheetData>
  <mergeCells count="2">
    <mergeCell ref="C5:F5"/>
    <mergeCell ref="C7:F7"/>
  </mergeCells>
  <phoneticPr fontId="3" type="noConversion"/>
  <printOptions gridLines="1"/>
  <pageMargins left="0.75" right="0.75" top="0.6" bottom="1" header="0.5" footer="0.5"/>
  <pageSetup scale="58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'Credit_2015Q1'!d:d</v>
      </c>
      <c r="AK2" s="240" t="str">
        <f>AK4 &amp; AK3</f>
        <v>'Credit_2015Q1'!b1</v>
      </c>
      <c r="AL2" s="240" t="str">
        <f>AL4 &amp; AL3</f>
        <v>'Credit_2015Q1'!c1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'Credit_2015Q1'!</v>
      </c>
      <c r="AK4" s="236" t="str">
        <f t="shared" ref="AK4:AL4" si="0">$AQ$5</f>
        <v>'Credit_2015Q1'!</v>
      </c>
      <c r="AL4" s="236" t="str">
        <f t="shared" si="0"/>
        <v>'Credit_2015Q1'!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(52)</v>
      </c>
      <c r="M5" s="509"/>
      <c r="N5" s="314"/>
      <c r="O5" s="507" t="str">
        <f ca="1">"Regulated" &amp; CHAR( 10 ) &amp; "(" &amp; O14 &amp; ")"</f>
        <v>Regulated
(37)</v>
      </c>
      <c r="P5" s="511"/>
      <c r="Q5" s="314"/>
      <c r="R5" s="507" t="str">
        <f ca="1">"Mostly Regulated" &amp; CHAR( 10 ) &amp; "(" &amp; R14 &amp; ")"</f>
        <v>Mostly Regulated
(13)</v>
      </c>
      <c r="S5" s="511"/>
      <c r="T5" s="314"/>
      <c r="U5" s="507" t="str">
        <f ca="1">"Diversified" &amp; CHAR( 10 ) &amp; "(" &amp; U14 &amp; ")"</f>
        <v>Diversified
(2)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516</v>
      </c>
    </row>
    <row r="6" spans="1:61" ht="28.5" customHeight="1" x14ac:dyDescent="0.25">
      <c r="A6" s="299" t="s">
        <v>0</v>
      </c>
      <c r="B6" s="300" t="s">
        <v>514</v>
      </c>
      <c r="C6" s="338" t="s">
        <v>470</v>
      </c>
      <c r="D6" s="301"/>
      <c r="E6" s="302">
        <f ca="1">INDIRECT( E3 &amp; G1 )</f>
        <v>41639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12</v>
      </c>
      <c r="AK7" s="236" t="str">
        <f ca="1">IF( ISNA( $AJ7 ), "", OFFSET( INDIRECT( AK$2 ), $AJ7-1, 0 ) )</f>
        <v>A-</v>
      </c>
      <c r="AL7" s="236">
        <f ca="1">IF( ISNA( $AJ7 ), "", OFFSET( INDIRECT( AL$2 ), $AJ7-1, 0 ) )</f>
        <v>20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.8" x14ac:dyDescent="0.25">
      <c r="A8" s="303" t="s">
        <v>7</v>
      </c>
      <c r="B8" s="304" t="s">
        <v>2</v>
      </c>
      <c r="C8" s="304">
        <v>21</v>
      </c>
      <c r="D8" s="304" t="s">
        <v>327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47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5.7692307692307696E-2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5.4054054054054057E-2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44</v>
      </c>
      <c r="BF8" s="240" t="str">
        <f t="shared" ca="1" si="7"/>
        <v>Southern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SO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0.23076923076923078</v>
      </c>
      <c r="N9" s="318"/>
      <c r="O9" s="295">
        <f t="shared" ca="1" si="11"/>
        <v>7</v>
      </c>
      <c r="P9" s="296">
        <f t="shared" ca="1" si="12"/>
        <v>0.1891891891891892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13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0.32692307692307693</v>
      </c>
      <c r="N10" s="318"/>
      <c r="O10" s="295">
        <f t="shared" ca="1" si="11"/>
        <v>11</v>
      </c>
      <c r="P10" s="296">
        <f t="shared" ca="1" si="12"/>
        <v>0.29729729729729731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8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15</v>
      </c>
      <c r="M11" s="296">
        <f t="shared" si="10"/>
        <v>0.28846153846153844</v>
      </c>
      <c r="N11" s="318"/>
      <c r="O11" s="295">
        <f t="shared" ca="1" si="11"/>
        <v>14</v>
      </c>
      <c r="P11" s="296">
        <f t="shared" ca="1" si="12"/>
        <v>0.3783783783783784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15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11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18</v>
      </c>
      <c r="B12" s="304" t="s">
        <v>10</v>
      </c>
      <c r="C12" s="304">
        <v>20</v>
      </c>
      <c r="D12" s="304" t="s">
        <v>86</v>
      </c>
      <c r="E12" s="305" t="str">
        <f t="shared" ca="1" si="8"/>
        <v>MR</v>
      </c>
      <c r="F12" s="306"/>
      <c r="G12" s="307">
        <f t="shared" ca="1" si="1"/>
        <v>17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5.7692307692307696E-2</v>
      </c>
      <c r="N12" s="318"/>
      <c r="O12" s="295">
        <f t="shared" ca="1" si="11"/>
        <v>1</v>
      </c>
      <c r="P12" s="296">
        <f t="shared" ca="1" si="12"/>
        <v>2.7027027027027029E-2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15</v>
      </c>
      <c r="AW12" s="234">
        <f>COUNTIF( AV$7:AV12, AV12 )</f>
        <v>3</v>
      </c>
      <c r="AX12" s="287">
        <f t="shared" si="22"/>
        <v>15.3</v>
      </c>
      <c r="AY12" s="234">
        <f t="shared" si="23"/>
        <v>17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Dominion Resources,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3.8461538461538464E-2</v>
      </c>
      <c r="N13" s="319"/>
      <c r="O13" s="297">
        <f t="shared" ca="1" si="11"/>
        <v>2</v>
      </c>
      <c r="P13" s="298">
        <f t="shared" ca="1" si="12"/>
        <v>5.4054054054054057E-2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>
        <f t="shared" ca="1" si="3"/>
        <v>1</v>
      </c>
      <c r="AH13" s="236" t="str">
        <f t="shared" ca="1" si="18"/>
        <v/>
      </c>
      <c r="AJ13" s="236">
        <f t="shared" ca="1" si="19"/>
        <v>26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4"/>
        <v>Change</v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32</v>
      </c>
      <c r="AW13" s="234">
        <f>COUNTIF( AV$7:AV13, AV13 )</f>
        <v>3</v>
      </c>
      <c r="AX13" s="287">
        <f t="shared" si="22"/>
        <v>32.299999999999997</v>
      </c>
      <c r="AY13" s="234">
        <f t="shared" si="23"/>
        <v>34</v>
      </c>
      <c r="AZ13" s="236"/>
      <c r="BA13" s="236"/>
      <c r="BC13" s="234">
        <f t="shared" ca="1" si="24"/>
        <v>7</v>
      </c>
      <c r="BD13" s="288">
        <f t="shared" ca="1" si="6"/>
        <v>15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52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18.826923076923077</v>
      </c>
      <c r="Z14" s="261"/>
      <c r="AA14" s="437">
        <f ca="1">SUM(AA8:AA13)</f>
        <v>52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3</v>
      </c>
      <c r="AW14" s="234">
        <f>COUNTIF( AV$7:AV14, AV14 )</f>
        <v>2</v>
      </c>
      <c r="AX14" s="287">
        <f t="shared" si="22"/>
        <v>3.2</v>
      </c>
      <c r="AY14" s="234">
        <f t="shared" si="23"/>
        <v>4</v>
      </c>
      <c r="AZ14" s="236"/>
      <c r="BA14" s="236"/>
      <c r="BC14" s="234">
        <f t="shared" ca="1" si="24"/>
        <v>8</v>
      </c>
      <c r="BD14" s="288">
        <f t="shared" ca="1" si="6"/>
        <v>29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15</v>
      </c>
      <c r="AW15" s="234">
        <f>COUNTIF( AV$7:AV15, AV15 )</f>
        <v>4</v>
      </c>
      <c r="AX15" s="287">
        <f t="shared" si="22"/>
        <v>15.4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32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18.846153846153847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18.675675675675677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19.46153846153846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18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15</v>
      </c>
      <c r="AW16" s="234">
        <f>COUNTIF( AV$7:AV16, AV16 )</f>
        <v>5</v>
      </c>
      <c r="AX16" s="287">
        <f t="shared" si="22"/>
        <v>15.5</v>
      </c>
      <c r="AY16" s="234">
        <f t="shared" si="23"/>
        <v>19</v>
      </c>
      <c r="AZ16" s="236"/>
      <c r="BA16" s="236"/>
      <c r="BC16" s="234">
        <f t="shared" ca="1" si="24"/>
        <v>10</v>
      </c>
      <c r="BD16" s="288">
        <f t="shared" ca="1" si="6"/>
        <v>36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MR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>
        <f t="shared" ca="1" si="3"/>
        <v>1</v>
      </c>
      <c r="AH17" s="236" t="str">
        <f t="shared" ca="1" si="18"/>
        <v/>
      </c>
      <c r="AJ17" s="236">
        <f t="shared" ca="1" si="19"/>
        <v>51</v>
      </c>
      <c r="AK17" s="236" t="str">
        <f t="shared" ca="1" si="20"/>
        <v>BBB</v>
      </c>
      <c r="AL17" s="236">
        <f t="shared" ca="1" si="20"/>
        <v>18</v>
      </c>
      <c r="AM17" s="236" t="str">
        <f t="shared" ca="1" si="4"/>
        <v>Change</v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3</v>
      </c>
      <c r="AW17" s="234">
        <f>COUNTIF( AV$7:AV17, AV17 )</f>
        <v>3</v>
      </c>
      <c r="AX17" s="287">
        <f t="shared" si="22"/>
        <v>3.3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6"/>
        <v>39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52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48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54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50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55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15</v>
      </c>
      <c r="AW20" s="234">
        <f>COUNTIF( AV$7:AV20, AV20 )</f>
        <v>6</v>
      </c>
      <c r="AX20" s="287">
        <f t="shared" si="22"/>
        <v>15.6</v>
      </c>
      <c r="AY20" s="234">
        <f t="shared" si="23"/>
        <v>20</v>
      </c>
      <c r="AZ20" s="236"/>
      <c r="BA20" s="236"/>
      <c r="BC20" s="234">
        <f t="shared" ca="1" si="24"/>
        <v>14</v>
      </c>
      <c r="BD20" s="288">
        <f t="shared" ca="1" si="6"/>
        <v>51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10</v>
      </c>
      <c r="AS21" s="286">
        <v>20</v>
      </c>
      <c r="AT21" s="286" t="s">
        <v>289</v>
      </c>
      <c r="AV21" s="234">
        <f t="shared" si="21"/>
        <v>3</v>
      </c>
      <c r="AW21" s="234">
        <f>COUNTIF( AV$7:AV21, AV21 )</f>
        <v>5</v>
      </c>
      <c r="AX21" s="287">
        <f t="shared" si="22"/>
        <v>3.5</v>
      </c>
      <c r="AY21" s="234">
        <f t="shared" si="23"/>
        <v>7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15</v>
      </c>
      <c r="AW22" s="234">
        <f>COUNTIF( AV$7:AV22, AV22 )</f>
        <v>7</v>
      </c>
      <c r="AX22" s="287">
        <f t="shared" si="22"/>
        <v>15.7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32</v>
      </c>
      <c r="AW23" s="234">
        <f>COUNTIF( AV$7:AV23, AV23 )</f>
        <v>4</v>
      </c>
      <c r="AX23" s="287">
        <f t="shared" si="22"/>
        <v>32.4</v>
      </c>
      <c r="AY23" s="234">
        <f t="shared" si="23"/>
        <v>35</v>
      </c>
      <c r="AZ23" s="236"/>
      <c r="BA23" s="236"/>
      <c r="BC23" s="234">
        <f t="shared" ca="1" si="24"/>
        <v>17</v>
      </c>
      <c r="BD23" s="288">
        <f t="shared" ca="1" si="6"/>
        <v>6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.8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10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9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14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9" t="s">
        <v>297</v>
      </c>
      <c r="AV27" s="234">
        <f t="shared" si="21"/>
        <v>32</v>
      </c>
      <c r="AW27" s="234">
        <f>COUNTIF( AV$7:AV27, AV27 )</f>
        <v>7</v>
      </c>
      <c r="AX27" s="287">
        <f t="shared" si="22"/>
        <v>32.700000000000003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15</v>
      </c>
      <c r="AW29" s="234">
        <f>COUNTIF( AV$7:AV29, AV29 )</f>
        <v>8</v>
      </c>
      <c r="AX29" s="287">
        <f t="shared" si="22"/>
        <v>15.8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>
        <f t="shared" ca="1" si="3"/>
        <v>1</v>
      </c>
      <c r="AH30" s="236" t="str">
        <f t="shared" ca="1" si="18"/>
        <v/>
      </c>
      <c r="AJ30" s="236">
        <f t="shared" ca="1" si="19"/>
        <v>55</v>
      </c>
      <c r="AK30" s="236" t="str">
        <f t="shared" ca="1" si="20"/>
        <v>BBB-</v>
      </c>
      <c r="AL30" s="236">
        <f t="shared" ca="1" si="20"/>
        <v>17</v>
      </c>
      <c r="AM30" s="236" t="str">
        <f t="shared" ca="1" si="4"/>
        <v>Change</v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32</v>
      </c>
      <c r="AW31" s="234">
        <f>COUNTIF( AV$7:AV31, AV31 )</f>
        <v>8</v>
      </c>
      <c r="AX31" s="287">
        <f t="shared" si="22"/>
        <v>32.799999999999997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40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45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42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43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48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6</v>
      </c>
      <c r="AX35" s="287">
        <f t="shared" si="22"/>
        <v>3.6</v>
      </c>
      <c r="AY35" s="234">
        <f t="shared" si="23"/>
        <v>8</v>
      </c>
      <c r="AZ35" s="236"/>
      <c r="BA35" s="236"/>
      <c r="BC35" s="234">
        <f t="shared" ca="1" si="24"/>
        <v>29</v>
      </c>
      <c r="BD35" s="288">
        <f t="shared" ca="1" si="6"/>
        <v>45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50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9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47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49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7</v>
      </c>
      <c r="AX38" s="287">
        <f t="shared" si="22"/>
        <v>3.7</v>
      </c>
      <c r="AY38" s="234">
        <f t="shared" si="23"/>
        <v>9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7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32</v>
      </c>
      <c r="AW41" s="234">
        <f>COUNTIF( AV$7:AV41, AV41 )</f>
        <v>12</v>
      </c>
      <c r="AX41" s="287">
        <f t="shared" si="22"/>
        <v>33.200000000000003</v>
      </c>
      <c r="AY41" s="234">
        <f t="shared" si="23"/>
        <v>43</v>
      </c>
      <c r="AZ41" s="236"/>
      <c r="BA41" s="236"/>
      <c r="BC41" s="234">
        <f t="shared" ca="1" si="24"/>
        <v>35</v>
      </c>
      <c r="BD41" s="288">
        <f t="shared" ca="1" si="6"/>
        <v>17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6" t="s">
        <v>321</v>
      </c>
      <c r="AV42" s="234">
        <f t="shared" si="21"/>
        <v>3</v>
      </c>
      <c r="AW42" s="234">
        <f>COUNTIF( AV$7:AV42, AV42 )</f>
        <v>8</v>
      </c>
      <c r="AX42" s="287">
        <f t="shared" si="22"/>
        <v>3.8</v>
      </c>
      <c r="AY42" s="234">
        <f t="shared" si="23"/>
        <v>10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.8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28</v>
      </c>
      <c r="AS43" s="286">
        <v>18</v>
      </c>
      <c r="AT43" s="286" t="s">
        <v>320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32</v>
      </c>
      <c r="AW44" s="234">
        <f>COUNTIF( AV$7:AV44, AV44 )</f>
        <v>14</v>
      </c>
      <c r="AX44" s="287">
        <f t="shared" si="22"/>
        <v>33.4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451</v>
      </c>
      <c r="B45" s="304" t="s">
        <v>28</v>
      </c>
      <c r="C45" s="304">
        <v>18</v>
      </c>
      <c r="D45" s="304" t="s">
        <v>443</v>
      </c>
      <c r="E45" s="305" t="str">
        <f t="shared" ca="1" si="8"/>
        <v>R</v>
      </c>
      <c r="F45" s="306"/>
      <c r="G45" s="307">
        <f t="shared" ca="1" si="1"/>
        <v>57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3</v>
      </c>
      <c r="AW45" s="234">
        <f>COUNTIF( AV$7:AV45, AV45 )</f>
        <v>9</v>
      </c>
      <c r="AX45" s="287">
        <f t="shared" si="22"/>
        <v>3.9</v>
      </c>
      <c r="AY45" s="234">
        <f t="shared" si="23"/>
        <v>11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Iberdrola USA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**EAST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28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12</v>
      </c>
      <c r="AX46" s="287">
        <f t="shared" si="22"/>
        <v>16.2</v>
      </c>
      <c r="AY46" s="234">
        <f t="shared" si="23"/>
        <v>26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47</v>
      </c>
      <c r="AW47" s="234">
        <f>COUNTIF( AV$7:AV47, AV47 )</f>
        <v>3</v>
      </c>
      <c r="AX47" s="287">
        <f t="shared" si="22"/>
        <v>47.3</v>
      </c>
      <c r="AY47" s="234">
        <f t="shared" si="23"/>
        <v>49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13</v>
      </c>
      <c r="AX48" s="287">
        <f t="shared" si="22"/>
        <v>16.3</v>
      </c>
      <c r="AY48" s="234">
        <f t="shared" si="23"/>
        <v>27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39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14</v>
      </c>
      <c r="AX49" s="287">
        <f t="shared" si="22"/>
        <v>16.399999999999999</v>
      </c>
      <c r="AY49" s="234">
        <f t="shared" si="23"/>
        <v>28</v>
      </c>
      <c r="AZ49" s="236"/>
      <c r="BA49" s="236"/>
      <c r="BC49" s="234">
        <f t="shared" ca="1" si="24"/>
        <v>43</v>
      </c>
      <c r="BD49" s="288">
        <f t="shared" ca="1" si="6"/>
        <v>35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.8" x14ac:dyDescent="0.25">
      <c r="A50" s="303" t="s">
        <v>42</v>
      </c>
      <c r="B50" s="304" t="s">
        <v>28</v>
      </c>
      <c r="C50" s="304">
        <v>18</v>
      </c>
      <c r="D50" s="304" t="s">
        <v>320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2</v>
      </c>
      <c r="AS50" s="286">
        <v>21</v>
      </c>
      <c r="AT50" s="286" t="s">
        <v>327</v>
      </c>
      <c r="AV50" s="234">
        <f t="shared" si="21"/>
        <v>1</v>
      </c>
      <c r="AW50" s="234">
        <f>COUNTIF( AV$7:AV50, AV50 )</f>
        <v>2</v>
      </c>
      <c r="AX50" s="287">
        <f t="shared" si="22"/>
        <v>1.2</v>
      </c>
      <c r="AY50" s="234">
        <f t="shared" si="23"/>
        <v>2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PNM Resources,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PNM</v>
      </c>
    </row>
    <row r="51" spans="1:61" ht="13.8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15</v>
      </c>
      <c r="AX51" s="287">
        <f t="shared" si="22"/>
        <v>16.5</v>
      </c>
      <c r="AY51" s="234">
        <f t="shared" si="23"/>
        <v>29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75</v>
      </c>
      <c r="AR52" s="286" t="s">
        <v>28</v>
      </c>
      <c r="AS52" s="286">
        <v>18</v>
      </c>
      <c r="AT52" s="286" t="s">
        <v>331</v>
      </c>
      <c r="AV52" s="234">
        <f t="shared" si="21"/>
        <v>32</v>
      </c>
      <c r="AW52" s="234">
        <f>COUNTIF( AV$7:AV52, AV52 )</f>
        <v>15</v>
      </c>
      <c r="AX52" s="287">
        <f t="shared" si="22"/>
        <v>33.5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76</v>
      </c>
      <c r="AR53" s="286" t="s">
        <v>16</v>
      </c>
      <c r="AS53" s="286">
        <v>19</v>
      </c>
      <c r="AT53" s="286" t="s">
        <v>447</v>
      </c>
      <c r="AV53" s="234">
        <f t="shared" si="21"/>
        <v>15</v>
      </c>
      <c r="AW53" s="234">
        <f>COUNTIF( AV$7:AV53, AV53 )</f>
        <v>16</v>
      </c>
      <c r="AX53" s="287">
        <f t="shared" si="22"/>
        <v>16.600000000000001</v>
      </c>
      <c r="AY53" s="234">
        <f t="shared" si="23"/>
        <v>30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3</v>
      </c>
      <c r="AW54" s="234">
        <f>COUNTIF( AV$7:AV54, AV54 )</f>
        <v>10</v>
      </c>
      <c r="AX54" s="287">
        <f t="shared" si="22"/>
        <v>4</v>
      </c>
      <c r="AY54" s="234">
        <f t="shared" si="23"/>
        <v>12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15</v>
      </c>
      <c r="AW55" s="234">
        <f>COUNTIF( AV$7:AV55, AV55 )</f>
        <v>17</v>
      </c>
      <c r="AX55" s="287">
        <f t="shared" si="22"/>
        <v>16.7</v>
      </c>
      <c r="AY55" s="234">
        <f t="shared" si="23"/>
        <v>31</v>
      </c>
      <c r="AZ55" s="236"/>
      <c r="BA55" s="236"/>
      <c r="BC55" s="234">
        <f t="shared" ca="1" si="24"/>
        <v>49</v>
      </c>
      <c r="BD55" s="288">
        <f t="shared" ca="1" si="6"/>
        <v>41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57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3</v>
      </c>
      <c r="AW56" s="234">
        <f>COUNTIF( AV$7:AV56, AV56 )</f>
        <v>11</v>
      </c>
      <c r="AX56" s="287">
        <f t="shared" si="22"/>
        <v>4.0999999999999996</v>
      </c>
      <c r="AY56" s="234">
        <f t="shared" si="23"/>
        <v>13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58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3</v>
      </c>
      <c r="AW57" s="234">
        <f>COUNTIF( AV$7:AV57, AV57 )</f>
        <v>12</v>
      </c>
      <c r="AX57" s="287">
        <f t="shared" si="22"/>
        <v>4.2</v>
      </c>
      <c r="AY57" s="234">
        <f t="shared" si="23"/>
        <v>14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18.846153846153847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18.826923076923077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08" priority="28" stopIfTrue="1">
      <formula>IF( $AH7 = 1, TRUE, FALSE )</formula>
    </cfRule>
    <cfRule type="expression" dxfId="607" priority="29" stopIfTrue="1">
      <formula>IF( $AG7 = 1, TRUE, FALSE )</formula>
    </cfRule>
    <cfRule type="expression" dxfId="606" priority="30" stopIfTrue="1">
      <formula>IF( $AF7 = 1, TRUE, FALSE )</formula>
    </cfRule>
  </conditionalFormatting>
  <conditionalFormatting sqref="A67:E67">
    <cfRule type="expression" dxfId="605" priority="31" stopIfTrue="1">
      <formula>IF( $AH67 = 1, TRUE, FALSE )</formula>
    </cfRule>
    <cfRule type="expression" dxfId="604" priority="32" stopIfTrue="1">
      <formula>IF( $AG67 = 1, TRUE, FALSE )</formula>
    </cfRule>
    <cfRule type="expression" dxfId="603" priority="33" stopIfTrue="1">
      <formula>IF( $AF67 = 1, TRUE, FALSE )</formula>
    </cfRule>
  </conditionalFormatting>
  <conditionalFormatting sqref="A66:E66">
    <cfRule type="expression" dxfId="602" priority="25" stopIfTrue="1">
      <formula>IF( $AH66 = 1, TRUE, FALSE )</formula>
    </cfRule>
    <cfRule type="expression" dxfId="601" priority="26" stopIfTrue="1">
      <formula>IF( $AG66 = 1, TRUE, FALSE )</formula>
    </cfRule>
    <cfRule type="expression" dxfId="600" priority="27" stopIfTrue="1">
      <formula>IF( $AF66 = 1, TRUE, FALSE )</formula>
    </cfRule>
  </conditionalFormatting>
  <conditionalFormatting sqref="A8:D58 B7:D7">
    <cfRule type="expression" dxfId="599" priority="22" stopIfTrue="1">
      <formula>IF( $AH7 = 1, TRUE, FALSE )</formula>
    </cfRule>
    <cfRule type="expression" dxfId="598" priority="23" stopIfTrue="1">
      <formula>IF( $AG7 = 1, TRUE, FALSE )</formula>
    </cfRule>
    <cfRule type="expression" dxfId="597" priority="24" stopIfTrue="1">
      <formula>IF( $AF7 = 1, TRUE, FALSE )</formula>
    </cfRule>
  </conditionalFormatting>
  <conditionalFormatting sqref="A59:D59">
    <cfRule type="expression" dxfId="596" priority="19" stopIfTrue="1">
      <formula>IF( $AH59 = 1, TRUE, FALSE )</formula>
    </cfRule>
    <cfRule type="expression" dxfId="595" priority="20" stopIfTrue="1">
      <formula>IF( $AG59 = 1, TRUE, FALSE )</formula>
    </cfRule>
    <cfRule type="expression" dxfId="594" priority="21" stopIfTrue="1">
      <formula>IF( $AF59 = 1, TRUE, FALSE )</formula>
    </cfRule>
  </conditionalFormatting>
  <conditionalFormatting sqref="A61:D65">
    <cfRule type="expression" dxfId="593" priority="16" stopIfTrue="1">
      <formula>IF( $AH61 = 1, TRUE, FALSE )</formula>
    </cfRule>
    <cfRule type="expression" dxfId="592" priority="17" stopIfTrue="1">
      <formula>IF( $AG61 = 1, TRUE, FALSE )</formula>
    </cfRule>
    <cfRule type="expression" dxfId="591" priority="18" stopIfTrue="1">
      <formula>IF( $AF61 = 1, TRUE, FALSE )</formula>
    </cfRule>
  </conditionalFormatting>
  <conditionalFormatting sqref="U8:U12">
    <cfRule type="cellIs" dxfId="590" priority="15" operator="equal">
      <formula>0</formula>
    </cfRule>
  </conditionalFormatting>
  <conditionalFormatting sqref="O8:O12 Q8:Q12">
    <cfRule type="cellIs" dxfId="589" priority="14" operator="equal">
      <formula>0</formula>
    </cfRule>
  </conditionalFormatting>
  <conditionalFormatting sqref="V8:V12">
    <cfRule type="cellIs" dxfId="588" priority="13" operator="equal">
      <formula>0</formula>
    </cfRule>
  </conditionalFormatting>
  <conditionalFormatting sqref="S8:S12">
    <cfRule type="cellIs" dxfId="587" priority="11" operator="equal">
      <formula>0</formula>
    </cfRule>
  </conditionalFormatting>
  <conditionalFormatting sqref="R8:R12">
    <cfRule type="cellIs" dxfId="586" priority="12" operator="equal">
      <formula>0</formula>
    </cfRule>
  </conditionalFormatting>
  <conditionalFormatting sqref="P8:P12">
    <cfRule type="cellIs" dxfId="585" priority="10" operator="equal">
      <formula>0</formula>
    </cfRule>
  </conditionalFormatting>
  <conditionalFormatting sqref="M8:M12">
    <cfRule type="cellIs" dxfId="584" priority="9" operator="equal">
      <formula>0</formula>
    </cfRule>
  </conditionalFormatting>
  <conditionalFormatting sqref="T8:T12">
    <cfRule type="cellIs" dxfId="583" priority="8" operator="equal">
      <formula>0</formula>
    </cfRule>
  </conditionalFormatting>
  <conditionalFormatting sqref="N8:N12">
    <cfRule type="cellIs" dxfId="582" priority="7" operator="equal">
      <formula>0</formula>
    </cfRule>
  </conditionalFormatting>
  <conditionalFormatting sqref="K8:K12">
    <cfRule type="cellIs" dxfId="581" priority="6" operator="equal">
      <formula>0</formula>
    </cfRule>
  </conditionalFormatting>
  <conditionalFormatting sqref="I8:I12">
    <cfRule type="cellIs" dxfId="580" priority="5" operator="equal">
      <formula>0</formula>
    </cfRule>
  </conditionalFormatting>
  <conditionalFormatting sqref="W8:W12">
    <cfRule type="cellIs" dxfId="579" priority="4" operator="equal">
      <formula>0</formula>
    </cfRule>
  </conditionalFormatting>
  <conditionalFormatting sqref="A7">
    <cfRule type="expression" dxfId="578" priority="1" stopIfTrue="1">
      <formula>IF( $AH7 = 1, TRUE, FALSE )</formula>
    </cfRule>
    <cfRule type="expression" dxfId="577" priority="2" stopIfTrue="1">
      <formula>IF( $AG7 = 1, TRUE, FALSE )</formula>
    </cfRule>
    <cfRule type="expression" dxfId="576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'Credit_2014Q4'!d:d</v>
      </c>
      <c r="AK2" s="240" t="str">
        <f>AK4 &amp; AK3</f>
        <v>'Credit_2014Q4'!b1</v>
      </c>
      <c r="AL2" s="240" t="str">
        <f>AL4 &amp; AL3</f>
        <v>'Credit_2014Q4'!c1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'Credit_2014Q4'!</v>
      </c>
      <c r="AK4" s="236" t="str">
        <f t="shared" ref="AK4:AL4" si="0">$AQ$5</f>
        <v>'Credit_2014Q4'!</v>
      </c>
      <c r="AL4" s="236" t="str">
        <f t="shared" si="0"/>
        <v>'Credit_2014Q4'!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(53)</v>
      </c>
      <c r="M5" s="509"/>
      <c r="N5" s="314"/>
      <c r="O5" s="507" t="str">
        <f ca="1">"Regulated" &amp; CHAR( 10 ) &amp; "(" &amp; O14 &amp; ")"</f>
        <v>Regulated
(38)</v>
      </c>
      <c r="P5" s="511"/>
      <c r="Q5" s="314"/>
      <c r="R5" s="507" t="str">
        <f ca="1">"Mostly Regulated" &amp; CHAR( 10 ) &amp; "(" &amp; R14 &amp; ")"</f>
        <v>Mostly Regulated
(13)</v>
      </c>
      <c r="S5" s="511"/>
      <c r="T5" s="314"/>
      <c r="U5" s="507" t="str">
        <f ca="1">"Diversified" &amp; CHAR( 10 ) &amp; "(" &amp; U14 &amp; ")"</f>
        <v>Diversified
(2)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510</v>
      </c>
    </row>
    <row r="6" spans="1:61" ht="28.5" customHeight="1" x14ac:dyDescent="0.25">
      <c r="A6" s="299" t="s">
        <v>0</v>
      </c>
      <c r="B6" s="300" t="s">
        <v>513</v>
      </c>
      <c r="C6" s="338" t="s">
        <v>470</v>
      </c>
      <c r="D6" s="301"/>
      <c r="E6" s="302">
        <f ca="1">INDIRECT( E3 &amp; G1 )</f>
        <v>41639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0.32075471698113206</v>
      </c>
      <c r="N10" s="318"/>
      <c r="O10" s="295">
        <f t="shared" ca="1" si="11"/>
        <v>12</v>
      </c>
      <c r="P10" s="296">
        <f t="shared" ca="1" si="12"/>
        <v>0.31578947368421051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31</v>
      </c>
      <c r="AW10" s="234">
        <f>COUNTIF( AV$7:AV10, AV10 )</f>
        <v>1</v>
      </c>
      <c r="AX10" s="287">
        <f t="shared" si="22"/>
        <v>31.1</v>
      </c>
      <c r="AY10" s="234">
        <f t="shared" si="23"/>
        <v>31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16</v>
      </c>
      <c r="M11" s="296">
        <f t="shared" si="10"/>
        <v>0.30188679245283018</v>
      </c>
      <c r="N11" s="318"/>
      <c r="O11" s="295">
        <f t="shared" ca="1" si="11"/>
        <v>14</v>
      </c>
      <c r="P11" s="296">
        <f t="shared" ca="1" si="12"/>
        <v>0.36842105263157893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31</v>
      </c>
      <c r="AW11" s="234">
        <f>COUNTIF( AV$7:AV11, AV11 )</f>
        <v>2</v>
      </c>
      <c r="AX11" s="287">
        <f t="shared" si="22"/>
        <v>31.2</v>
      </c>
      <c r="AY11" s="234">
        <f t="shared" si="23"/>
        <v>32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8"/>
        <v>R</v>
      </c>
      <c r="F12" s="306"/>
      <c r="G12" s="307">
        <f t="shared" ca="1" si="1"/>
        <v>34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Eversource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ES</v>
      </c>
    </row>
    <row r="13" spans="1:61" ht="13.8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8"/>
        <v>R</v>
      </c>
      <c r="F13" s="306"/>
      <c r="G13" s="307">
        <f t="shared" ca="1" si="1"/>
        <v>29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31</v>
      </c>
      <c r="AW13" s="234">
        <f>COUNTIF( AV$7:AV13, AV13 )</f>
        <v>3</v>
      </c>
      <c r="AX13" s="287">
        <f t="shared" si="22"/>
        <v>31.3</v>
      </c>
      <c r="AY13" s="234">
        <f t="shared" si="23"/>
        <v>33</v>
      </c>
      <c r="AZ13" s="236"/>
      <c r="BA13" s="236"/>
      <c r="BC13" s="234">
        <f t="shared" ca="1" si="24"/>
        <v>7</v>
      </c>
      <c r="BD13" s="288">
        <f t="shared" ca="1" si="6"/>
        <v>27</v>
      </c>
      <c r="BF13" s="240" t="str">
        <f t="shared" ca="1" si="7"/>
        <v>Integrys Energy Group,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TEG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18.735849056603772</v>
      </c>
      <c r="Z14" s="261"/>
      <c r="AA14" s="437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30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18.754716981132077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18.657894736842106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19.153846153846153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18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14</v>
      </c>
      <c r="AW16" s="234">
        <f>COUNTIF( AV$7:AV16, AV16 )</f>
        <v>5</v>
      </c>
      <c r="AX16" s="287">
        <f t="shared" si="22"/>
        <v>14.5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49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51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52</v>
      </c>
      <c r="AW19" s="234">
        <f>COUNTIF( AV$7:AV19, AV19 )</f>
        <v>1</v>
      </c>
      <c r="AX19" s="287">
        <f t="shared" si="22"/>
        <v>52.1</v>
      </c>
      <c r="AY19" s="234">
        <f t="shared" si="23"/>
        <v>52</v>
      </c>
      <c r="AZ19" s="236"/>
      <c r="BA19" s="236"/>
      <c r="BC19" s="234">
        <f t="shared" ca="1" si="24"/>
        <v>13</v>
      </c>
      <c r="BD19" s="288">
        <f t="shared" ca="1" si="6"/>
        <v>52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6</v>
      </c>
      <c r="AX20" s="287">
        <f t="shared" si="22"/>
        <v>14.6</v>
      </c>
      <c r="AY20" s="234">
        <f t="shared" si="23"/>
        <v>19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7</v>
      </c>
      <c r="AX21" s="287">
        <f t="shared" si="22"/>
        <v>14.7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8</v>
      </c>
      <c r="AX22" s="287">
        <f t="shared" si="22"/>
        <v>14.8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31</v>
      </c>
      <c r="AW23" s="234">
        <f>COUNTIF( AV$7:AV23, AV23 )</f>
        <v>4</v>
      </c>
      <c r="AX23" s="287">
        <f t="shared" si="22"/>
        <v>31.4</v>
      </c>
      <c r="AY23" s="234">
        <f t="shared" si="23"/>
        <v>34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9" t="s">
        <v>292</v>
      </c>
      <c r="AV24" s="234">
        <f t="shared" si="21"/>
        <v>31</v>
      </c>
      <c r="AW24" s="234">
        <f>COUNTIF( AV$7:AV24, AV24 )</f>
        <v>5</v>
      </c>
      <c r="AX24" s="287">
        <f t="shared" si="22"/>
        <v>31.5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8"/>
        <v>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31</v>
      </c>
      <c r="AW25" s="234">
        <f>COUNTIF( AV$7:AV25, AV25 )</f>
        <v>6</v>
      </c>
      <c r="AX25" s="287">
        <f t="shared" si="22"/>
        <v>31.6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14</v>
      </c>
      <c r="BF25" s="240" t="str">
        <f t="shared" ca="1" si="7"/>
        <v>DTE Energy Company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DTE</v>
      </c>
    </row>
    <row r="26" spans="1:61" ht="13.8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512</v>
      </c>
      <c r="AR26" s="286" t="s">
        <v>10</v>
      </c>
      <c r="AS26" s="286">
        <v>20</v>
      </c>
      <c r="AT26" s="286" t="s">
        <v>511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Duke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DUK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31</v>
      </c>
      <c r="AW27" s="234">
        <f>COUNTIF( AV$7:AV27, AV27 )</f>
        <v>7</v>
      </c>
      <c r="AX27" s="287">
        <f t="shared" si="22"/>
        <v>31.7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14</v>
      </c>
      <c r="AW29" s="234">
        <f>COUNTIF( AV$7:AV29, AV29 )</f>
        <v>9</v>
      </c>
      <c r="AX29" s="287">
        <f t="shared" si="22"/>
        <v>14.9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29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23</v>
      </c>
      <c r="B30" s="304" t="s">
        <v>16</v>
      </c>
      <c r="C30" s="304">
        <v>19</v>
      </c>
      <c r="D30" s="304" t="s">
        <v>322</v>
      </c>
      <c r="E30" s="305" t="str">
        <f t="shared" ca="1" si="8"/>
        <v>R</v>
      </c>
      <c r="F30" s="306"/>
      <c r="G30" s="307">
        <f t="shared" ca="1" si="1"/>
        <v>38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35</v>
      </c>
      <c r="BF30" s="240" t="str">
        <f t="shared" ca="1" si="7"/>
        <v>Pepco Holdings,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POM</v>
      </c>
    </row>
    <row r="31" spans="1:61" ht="13.8" x14ac:dyDescent="0.25">
      <c r="A31" s="303" t="s">
        <v>45</v>
      </c>
      <c r="B31" s="304" t="s">
        <v>16</v>
      </c>
      <c r="C31" s="304">
        <v>19</v>
      </c>
      <c r="D31" s="304" t="s">
        <v>318</v>
      </c>
      <c r="E31" s="305" t="str">
        <f t="shared" ca="1" si="8"/>
        <v>MR</v>
      </c>
      <c r="F31" s="306"/>
      <c r="G31" s="307">
        <f t="shared" ca="1" si="1"/>
        <v>44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31</v>
      </c>
      <c r="AW31" s="234">
        <f>COUNTIF( AV$7:AV31, AV31 )</f>
        <v>8</v>
      </c>
      <c r="AX31" s="287">
        <f t="shared" si="22"/>
        <v>31.8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41</v>
      </c>
      <c r="BF31" s="240" t="str">
        <f t="shared" ca="1" si="7"/>
        <v>Public Service Enterprise Group Incorporated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PEG</v>
      </c>
    </row>
    <row r="32" spans="1:61" ht="13.8" x14ac:dyDescent="0.25">
      <c r="A32" s="303" t="s">
        <v>13</v>
      </c>
      <c r="B32" s="304" t="s">
        <v>16</v>
      </c>
      <c r="C32" s="304">
        <v>19</v>
      </c>
      <c r="D32" s="304" t="s">
        <v>326</v>
      </c>
      <c r="E32" s="305" t="str">
        <f t="shared" ca="1" si="8"/>
        <v>MR</v>
      </c>
      <c r="F32" s="306"/>
      <c r="G32" s="307">
        <f t="shared" ca="1" si="1"/>
        <v>45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9" t="s">
        <v>302</v>
      </c>
      <c r="AV32" s="234">
        <f t="shared" si="21"/>
        <v>31</v>
      </c>
      <c r="AW32" s="234">
        <f>COUNTIF( AV$7:AV32, AV32 )</f>
        <v>9</v>
      </c>
      <c r="AX32" s="287">
        <f t="shared" si="22"/>
        <v>31.9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43</v>
      </c>
      <c r="BF32" s="240" t="str">
        <f t="shared" ca="1" si="7"/>
        <v>SCANA Corporation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SCG</v>
      </c>
    </row>
    <row r="33" spans="1:61" ht="13.8" x14ac:dyDescent="0.25">
      <c r="A33" s="303" t="s">
        <v>25</v>
      </c>
      <c r="B33" s="304" t="s">
        <v>16</v>
      </c>
      <c r="C33" s="304">
        <v>19</v>
      </c>
      <c r="D33" s="304" t="s">
        <v>328</v>
      </c>
      <c r="E33" s="305" t="str">
        <f t="shared" ca="1" si="8"/>
        <v>MR</v>
      </c>
      <c r="F33" s="306"/>
      <c r="G33" s="307">
        <f t="shared" ca="1" si="1"/>
        <v>46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253</v>
      </c>
      <c r="AR33" s="286" t="s">
        <v>10</v>
      </c>
      <c r="AS33" s="286">
        <v>20</v>
      </c>
      <c r="AT33" s="289" t="s">
        <v>330</v>
      </c>
      <c r="AV33" s="234">
        <f t="shared" si="21"/>
        <v>2</v>
      </c>
      <c r="AW33" s="234">
        <f>COUNTIF( AV$7:AV33, AV33 )</f>
        <v>6</v>
      </c>
      <c r="AX33" s="287">
        <f t="shared" si="22"/>
        <v>2.6</v>
      </c>
      <c r="AY33" s="234">
        <f t="shared" si="23"/>
        <v>7</v>
      </c>
      <c r="AZ33" s="236"/>
      <c r="BA33" s="236"/>
      <c r="BC33" s="234">
        <f t="shared" ca="1" si="24"/>
        <v>27</v>
      </c>
      <c r="BD33" s="288">
        <f t="shared" ca="1" si="6"/>
        <v>44</v>
      </c>
      <c r="BF33" s="240" t="str">
        <f t="shared" ca="1" si="7"/>
        <v>Sempra Energy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SRE</v>
      </c>
    </row>
    <row r="34" spans="1:61" ht="13.8" x14ac:dyDescent="0.25">
      <c r="A34" s="303" t="s">
        <v>62</v>
      </c>
      <c r="B34" s="304" t="s">
        <v>16</v>
      </c>
      <c r="C34" s="304">
        <v>19</v>
      </c>
      <c r="D34" s="304" t="s">
        <v>329</v>
      </c>
      <c r="E34" s="305" t="str">
        <f t="shared" ca="1" si="8"/>
        <v>R</v>
      </c>
      <c r="F34" s="306"/>
      <c r="G34" s="307">
        <f t="shared" ca="1" si="1"/>
        <v>48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58</v>
      </c>
      <c r="AR34" s="286" t="s">
        <v>56</v>
      </c>
      <c r="AS34" s="286">
        <v>16</v>
      </c>
      <c r="AT34" s="286" t="s">
        <v>445</v>
      </c>
      <c r="AV34" s="234">
        <f t="shared" si="21"/>
        <v>51</v>
      </c>
      <c r="AW34" s="234">
        <f>COUNTIF( AV$7:AV34, AV34 )</f>
        <v>1</v>
      </c>
      <c r="AX34" s="287">
        <f t="shared" si="22"/>
        <v>51.1</v>
      </c>
      <c r="AY34" s="234">
        <f t="shared" si="23"/>
        <v>51</v>
      </c>
      <c r="AZ34" s="236"/>
      <c r="BA34" s="236"/>
      <c r="BC34" s="234">
        <f t="shared" ca="1" si="24"/>
        <v>28</v>
      </c>
      <c r="BD34" s="288">
        <f t="shared" ca="1" si="6"/>
        <v>46</v>
      </c>
      <c r="BF34" s="240" t="str">
        <f t="shared" ca="1" si="7"/>
        <v>TECO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TE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8"/>
        <v>R</v>
      </c>
      <c r="F35" s="306"/>
      <c r="G35" s="307">
        <f t="shared" ca="1" si="1"/>
        <v>50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12</v>
      </c>
      <c r="AR35" s="286" t="s">
        <v>16</v>
      </c>
      <c r="AS35" s="286">
        <v>19</v>
      </c>
      <c r="AT35" s="286" t="s">
        <v>308</v>
      </c>
      <c r="AV35" s="234">
        <f t="shared" si="21"/>
        <v>14</v>
      </c>
      <c r="AW35" s="234">
        <f>COUNTIF( AV$7:AV35, AV35 )</f>
        <v>10</v>
      </c>
      <c r="AX35" s="287">
        <f t="shared" si="22"/>
        <v>15</v>
      </c>
      <c r="AY35" s="234">
        <f t="shared" si="23"/>
        <v>23</v>
      </c>
      <c r="AZ35" s="236"/>
      <c r="BA35" s="236"/>
      <c r="BC35" s="234">
        <f t="shared" ca="1" si="24"/>
        <v>29</v>
      </c>
      <c r="BD35" s="288">
        <f t="shared" ca="1" si="6"/>
        <v>48</v>
      </c>
      <c r="BF35" s="240" t="str">
        <f t="shared" ca="1" si="7"/>
        <v>Unitil Corporation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*UTL</v>
      </c>
    </row>
    <row r="36" spans="1:61" ht="13.8" x14ac:dyDescent="0.25">
      <c r="A36" s="303" t="s">
        <v>59</v>
      </c>
      <c r="B36" s="304" t="s">
        <v>16</v>
      </c>
      <c r="C36" s="304">
        <v>19</v>
      </c>
      <c r="D36" s="304" t="s">
        <v>336</v>
      </c>
      <c r="E36" s="305" t="str">
        <f t="shared" ca="1" si="8"/>
        <v>R</v>
      </c>
      <c r="F36" s="306"/>
      <c r="G36" s="307">
        <f t="shared" ca="1" si="1"/>
        <v>53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7</v>
      </c>
      <c r="AX36" s="287">
        <f t="shared" si="22"/>
        <v>2.7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6"/>
        <v>50</v>
      </c>
      <c r="BF36" s="240" t="str">
        <f t="shared" ca="1" si="7"/>
        <v>Westar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WR</v>
      </c>
    </row>
    <row r="37" spans="1:61" ht="13.8" x14ac:dyDescent="0.25">
      <c r="A37" s="303" t="s">
        <v>258</v>
      </c>
      <c r="B37" s="304" t="s">
        <v>28</v>
      </c>
      <c r="C37" s="304">
        <v>18</v>
      </c>
      <c r="D37" s="304" t="s">
        <v>274</v>
      </c>
      <c r="E37" s="305" t="str">
        <f t="shared" ca="1" si="8"/>
        <v>R</v>
      </c>
      <c r="F37" s="306"/>
      <c r="G37" s="307">
        <f t="shared" ca="1" si="1"/>
        <v>10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47</v>
      </c>
      <c r="AW37" s="234">
        <f>COUNTIF( AV$7:AV37, AV37 )</f>
        <v>3</v>
      </c>
      <c r="AX37" s="287">
        <f t="shared" si="22"/>
        <v>47.3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6"/>
        <v>4</v>
      </c>
      <c r="BF37" s="240" t="str">
        <f t="shared" ca="1" si="7"/>
        <v>American Electric Power Company, Inc.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AEP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31</v>
      </c>
      <c r="AW38" s="234">
        <f>COUNTIF( AV$7:AV38, AV38 )</f>
        <v>10</v>
      </c>
      <c r="AX38" s="287">
        <f t="shared" si="22"/>
        <v>32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5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48</v>
      </c>
      <c r="B39" s="304" t="s">
        <v>28</v>
      </c>
      <c r="C39" s="304">
        <v>18</v>
      </c>
      <c r="D39" s="304" t="s">
        <v>279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7</v>
      </c>
      <c r="BF39" s="240" t="str">
        <f t="shared" ref="BF39:BI63" ca="1" si="25">OFFSET( AQ$6, $BD39, 0 )</f>
        <v>Black Hills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BKH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31</v>
      </c>
      <c r="AW40" s="234">
        <f>COUNTIF( AV$7:AV40, AV40 )</f>
        <v>11</v>
      </c>
      <c r="AX40" s="287">
        <f t="shared" si="22"/>
        <v>32.1</v>
      </c>
      <c r="AY40" s="234">
        <f t="shared" si="23"/>
        <v>41</v>
      </c>
      <c r="AZ40" s="236"/>
      <c r="BA40" s="236"/>
      <c r="BC40" s="234">
        <f t="shared" ca="1" si="24"/>
        <v>34</v>
      </c>
      <c r="BD40" s="288">
        <f t="shared" ca="1" si="6"/>
        <v>17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35</v>
      </c>
      <c r="B41" s="304" t="s">
        <v>28</v>
      </c>
      <c r="C41" s="304">
        <v>18</v>
      </c>
      <c r="D41" s="304" t="s">
        <v>292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11</v>
      </c>
      <c r="AX41" s="287">
        <f t="shared" si="22"/>
        <v>15.1</v>
      </c>
      <c r="AY41" s="234">
        <f t="shared" si="23"/>
        <v>24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Empire District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EDE</v>
      </c>
    </row>
    <row r="42" spans="1:61" ht="13.8" x14ac:dyDescent="0.25">
      <c r="A42" s="303" t="s">
        <v>36</v>
      </c>
      <c r="B42" s="304" t="s">
        <v>28</v>
      </c>
      <c r="C42" s="304">
        <v>18</v>
      </c>
      <c r="D42" s="304" t="s">
        <v>296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31</v>
      </c>
      <c r="AW42" s="234">
        <f>COUNTIF( AV$7:AV42, AV42 )</f>
        <v>12</v>
      </c>
      <c r="AX42" s="287">
        <f t="shared" si="22"/>
        <v>32.200000000000003</v>
      </c>
      <c r="AY42" s="234">
        <f t="shared" si="23"/>
        <v>42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Entergy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ETR</v>
      </c>
    </row>
    <row r="43" spans="1:61" ht="13.8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.8" x14ac:dyDescent="0.25">
      <c r="A44" s="303" t="s">
        <v>451</v>
      </c>
      <c r="B44" s="304" t="s">
        <v>28</v>
      </c>
      <c r="C44" s="304">
        <v>18</v>
      </c>
      <c r="D44" s="304" t="s">
        <v>443</v>
      </c>
      <c r="E44" s="305" t="str">
        <f t="shared" ca="1" si="8"/>
        <v>R</v>
      </c>
      <c r="F44" s="306"/>
      <c r="G44" s="307">
        <f t="shared" ca="1" si="1"/>
        <v>57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31</v>
      </c>
      <c r="AW44" s="234">
        <f>COUNTIF( AV$7:AV44, AV44 )</f>
        <v>13</v>
      </c>
      <c r="AX44" s="287">
        <f t="shared" si="22"/>
        <v>32.299999999999997</v>
      </c>
      <c r="AY44" s="234">
        <f t="shared" si="23"/>
        <v>43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Iberdrola USA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**EAST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31</v>
      </c>
      <c r="AW45" s="234">
        <f>COUNTIF( AV$7:AV45, AV45 )</f>
        <v>14</v>
      </c>
      <c r="AX45" s="287">
        <f t="shared" si="22"/>
        <v>32.4</v>
      </c>
      <c r="AY45" s="234">
        <f t="shared" si="23"/>
        <v>44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31</v>
      </c>
      <c r="AW46" s="234">
        <f>COUNTIF( AV$7:AV46, AV46 )</f>
        <v>15</v>
      </c>
      <c r="AX46" s="287">
        <f t="shared" si="22"/>
        <v>32.5</v>
      </c>
      <c r="AY46" s="234">
        <f t="shared" si="23"/>
        <v>45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12</v>
      </c>
      <c r="AX47" s="287">
        <f t="shared" si="22"/>
        <v>15.2</v>
      </c>
      <c r="AY47" s="234">
        <f t="shared" si="23"/>
        <v>25</v>
      </c>
      <c r="AZ47" s="236"/>
      <c r="BA47" s="236"/>
      <c r="BC47" s="234">
        <f t="shared" ca="1" si="24"/>
        <v>41</v>
      </c>
      <c r="BD47" s="288">
        <f t="shared" ca="1" si="6"/>
        <v>34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39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47</v>
      </c>
      <c r="AW48" s="234">
        <f>COUNTIF( AV$7:AV48, AV48 )</f>
        <v>4</v>
      </c>
      <c r="AX48" s="287">
        <f t="shared" si="22"/>
        <v>47.4</v>
      </c>
      <c r="AY48" s="234">
        <f t="shared" si="23"/>
        <v>50</v>
      </c>
      <c r="AZ48" s="236"/>
      <c r="BA48" s="236"/>
      <c r="BC48" s="234">
        <f t="shared" ca="1" si="24"/>
        <v>42</v>
      </c>
      <c r="BD48" s="288">
        <f t="shared" ca="1" si="6"/>
        <v>36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.8" x14ac:dyDescent="0.25">
      <c r="A49" s="303" t="s">
        <v>42</v>
      </c>
      <c r="B49" s="304" t="s">
        <v>28</v>
      </c>
      <c r="C49" s="304">
        <v>18</v>
      </c>
      <c r="D49" s="304" t="s">
        <v>320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13</v>
      </c>
      <c r="AX49" s="287">
        <f t="shared" si="22"/>
        <v>15.3</v>
      </c>
      <c r="AY49" s="234">
        <f t="shared" si="23"/>
        <v>26</v>
      </c>
      <c r="AZ49" s="236"/>
      <c r="BA49" s="236"/>
      <c r="BC49" s="234">
        <f t="shared" ca="1" si="24"/>
        <v>43</v>
      </c>
      <c r="BD49" s="288">
        <f t="shared" ca="1" si="6"/>
        <v>38</v>
      </c>
      <c r="BF49" s="240" t="str">
        <f t="shared" ca="1" si="25"/>
        <v>PNM Resources, Inc.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PNM</v>
      </c>
    </row>
    <row r="50" spans="1:61" ht="13.8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42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14</v>
      </c>
      <c r="AX50" s="287">
        <f t="shared" si="22"/>
        <v>15.4</v>
      </c>
      <c r="AY50" s="234">
        <f t="shared" si="23"/>
        <v>27</v>
      </c>
      <c r="AZ50" s="236"/>
      <c r="BA50" s="236"/>
      <c r="BC50" s="234">
        <f t="shared" ca="1" si="24"/>
        <v>44</v>
      </c>
      <c r="BD50" s="288">
        <f t="shared" ca="1" si="6"/>
        <v>39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.8" x14ac:dyDescent="0.25">
      <c r="A51" s="303" t="s">
        <v>43</v>
      </c>
      <c r="B51" s="304" t="s">
        <v>28</v>
      </c>
      <c r="C51" s="304">
        <v>18</v>
      </c>
      <c r="D51" s="304" t="s">
        <v>324</v>
      </c>
      <c r="E51" s="305" t="str">
        <f t="shared" ca="1" si="8"/>
        <v>MR</v>
      </c>
      <c r="F51" s="306"/>
      <c r="G51" s="307">
        <f t="shared" ca="1" si="1"/>
        <v>43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40</v>
      </c>
      <c r="BF51" s="240" t="str">
        <f t="shared" ca="1" si="25"/>
        <v>PPL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PPL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15</v>
      </c>
      <c r="AX52" s="287">
        <f t="shared" si="22"/>
        <v>15.5</v>
      </c>
      <c r="AY52" s="234">
        <f t="shared" si="23"/>
        <v>28</v>
      </c>
      <c r="AZ52" s="236"/>
      <c r="BA52" s="236"/>
      <c r="BC52" s="234">
        <f t="shared" ca="1" si="24"/>
        <v>46</v>
      </c>
      <c r="BD52" s="288">
        <f t="shared" ca="1" si="6"/>
        <v>47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31</v>
      </c>
      <c r="AW53" s="234">
        <f>COUNTIF( AV$7:AV53, AV53 )</f>
        <v>16</v>
      </c>
      <c r="AX53" s="287">
        <f t="shared" si="22"/>
        <v>32.6</v>
      </c>
      <c r="AY53" s="234">
        <f t="shared" si="23"/>
        <v>46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76</v>
      </c>
      <c r="AR54" s="286" t="s">
        <v>16</v>
      </c>
      <c r="AS54" s="286">
        <v>19</v>
      </c>
      <c r="AT54" s="289" t="s">
        <v>447</v>
      </c>
      <c r="AV54" s="234">
        <f t="shared" si="21"/>
        <v>14</v>
      </c>
      <c r="AW54" s="234">
        <f>COUNTIF( AV$7:AV54, AV54 )</f>
        <v>16</v>
      </c>
      <c r="AX54" s="287">
        <f t="shared" si="22"/>
        <v>15.6</v>
      </c>
      <c r="AY54" s="234">
        <f t="shared" si="23"/>
        <v>29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8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6"/>
        <v>31</v>
      </c>
      <c r="BF55" s="240" t="str">
        <f t="shared" ca="1" si="25"/>
        <v>NiSource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NI</v>
      </c>
    </row>
    <row r="56" spans="1:61" ht="13.8" x14ac:dyDescent="0.25">
      <c r="A56" s="303" t="s">
        <v>54</v>
      </c>
      <c r="B56" s="304" t="s">
        <v>49</v>
      </c>
      <c r="C56" s="304">
        <v>17</v>
      </c>
      <c r="D56" s="304" t="s">
        <v>448</v>
      </c>
      <c r="E56" s="305" t="str">
        <f t="shared" ca="1" si="8"/>
        <v>R</v>
      </c>
      <c r="F56" s="306"/>
      <c r="G56" s="307">
        <f t="shared" ca="1" si="1"/>
        <v>62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4"/>
        <v/>
      </c>
      <c r="AQ56" s="286" t="s">
        <v>59</v>
      </c>
      <c r="AR56" s="286" t="s">
        <v>16</v>
      </c>
      <c r="AS56" s="286">
        <v>19</v>
      </c>
      <c r="AT56" s="286" t="s">
        <v>336</v>
      </c>
      <c r="AV56" s="234">
        <f t="shared" si="21"/>
        <v>14</v>
      </c>
      <c r="AW56" s="234">
        <f>COUNTIF( AV$7:AV56, AV56 )</f>
        <v>17</v>
      </c>
      <c r="AX56" s="287">
        <f t="shared" si="22"/>
        <v>15.7</v>
      </c>
      <c r="AY56" s="234">
        <f t="shared" si="23"/>
        <v>30</v>
      </c>
      <c r="AZ56" s="236"/>
      <c r="BA56" s="236"/>
      <c r="BC56" s="234">
        <f t="shared" ca="1" si="24"/>
        <v>50</v>
      </c>
      <c r="BD56" s="288">
        <f t="shared" ca="1" si="6"/>
        <v>42</v>
      </c>
      <c r="BF56" s="240" t="str">
        <f t="shared" ca="1" si="25"/>
        <v>Puget Energy, Inc.</v>
      </c>
      <c r="BG56" s="240" t="str">
        <f t="shared" ca="1" si="25"/>
        <v>BBB-</v>
      </c>
      <c r="BH56" s="240">
        <f t="shared" ca="1" si="25"/>
        <v>17</v>
      </c>
      <c r="BI56" s="240" t="str">
        <f t="shared" ca="1" si="25"/>
        <v>**PSD</v>
      </c>
    </row>
    <row r="57" spans="1:61" ht="13.8" x14ac:dyDescent="0.25">
      <c r="A57" s="303" t="s">
        <v>58</v>
      </c>
      <c r="B57" s="304" t="s">
        <v>56</v>
      </c>
      <c r="C57" s="304">
        <v>16</v>
      </c>
      <c r="D57" s="304" t="s">
        <v>445</v>
      </c>
      <c r="E57" s="305" t="str">
        <f t="shared" ca="1" si="8"/>
        <v>R</v>
      </c>
      <c r="F57" s="306"/>
      <c r="G57" s="307">
        <f t="shared" ca="1" si="1"/>
        <v>60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4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6"/>
        <v>28</v>
      </c>
      <c r="BF57" s="240" t="str">
        <f t="shared" ca="1" si="25"/>
        <v>IPALCO Enterprises, Inc.</v>
      </c>
      <c r="BG57" s="240" t="str">
        <f t="shared" ca="1" si="25"/>
        <v>BB+</v>
      </c>
      <c r="BH57" s="240">
        <f t="shared" ca="1" si="25"/>
        <v>16</v>
      </c>
      <c r="BI57" s="240" t="str">
        <f t="shared" ca="1" si="25"/>
        <v>**IPALCO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8"/>
        <v>R</v>
      </c>
      <c r="F58" s="306"/>
      <c r="G58" s="307">
        <f t="shared" ca="1" si="1"/>
        <v>58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19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4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6"/>
        <v>13</v>
      </c>
      <c r="BF58" s="240" t="str">
        <f t="shared" ca="1" si="25"/>
        <v>DPL Inc.</v>
      </c>
      <c r="BG58" s="240" t="str">
        <f t="shared" ca="1" si="25"/>
        <v>BB</v>
      </c>
      <c r="BH58" s="240">
        <f t="shared" ca="1" si="25"/>
        <v>15</v>
      </c>
      <c r="BI58" s="240" t="str">
        <f t="shared" ca="1" si="25"/>
        <v>**DPL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18.754716981132077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18.735849056603772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575" priority="28" stopIfTrue="1">
      <formula>IF( $AH7 = 1, TRUE, FALSE )</formula>
    </cfRule>
    <cfRule type="expression" dxfId="574" priority="29" stopIfTrue="1">
      <formula>IF( $AG7 = 1, TRUE, FALSE )</formula>
    </cfRule>
    <cfRule type="expression" dxfId="573" priority="30" stopIfTrue="1">
      <formula>IF( $AF7 = 1, TRUE, FALSE )</formula>
    </cfRule>
  </conditionalFormatting>
  <conditionalFormatting sqref="A67:E67">
    <cfRule type="expression" dxfId="572" priority="31" stopIfTrue="1">
      <formula>IF( $AH67 = 1, TRUE, FALSE )</formula>
    </cfRule>
    <cfRule type="expression" dxfId="571" priority="32" stopIfTrue="1">
      <formula>IF( $AG67 = 1, TRUE, FALSE )</formula>
    </cfRule>
    <cfRule type="expression" dxfId="570" priority="33" stopIfTrue="1">
      <formula>IF( $AF67 = 1, TRUE, FALSE )</formula>
    </cfRule>
  </conditionalFormatting>
  <conditionalFormatting sqref="A66:E66">
    <cfRule type="expression" dxfId="569" priority="25" stopIfTrue="1">
      <formula>IF( $AH66 = 1, TRUE, FALSE )</formula>
    </cfRule>
    <cfRule type="expression" dxfId="568" priority="26" stopIfTrue="1">
      <formula>IF( $AG66 = 1, TRUE, FALSE )</formula>
    </cfRule>
    <cfRule type="expression" dxfId="567" priority="27" stopIfTrue="1">
      <formula>IF( $AF66 = 1, TRUE, FALSE )</formula>
    </cfRule>
  </conditionalFormatting>
  <conditionalFormatting sqref="A8:D58 B7:D7">
    <cfRule type="expression" dxfId="566" priority="22" stopIfTrue="1">
      <formula>IF( $AH7 = 1, TRUE, FALSE )</formula>
    </cfRule>
    <cfRule type="expression" dxfId="565" priority="23" stopIfTrue="1">
      <formula>IF( $AG7 = 1, TRUE, FALSE )</formula>
    </cfRule>
    <cfRule type="expression" dxfId="564" priority="24" stopIfTrue="1">
      <formula>IF( $AF7 = 1, TRUE, FALSE )</formula>
    </cfRule>
  </conditionalFormatting>
  <conditionalFormatting sqref="A59:D59">
    <cfRule type="expression" dxfId="563" priority="19" stopIfTrue="1">
      <formula>IF( $AH59 = 1, TRUE, FALSE )</formula>
    </cfRule>
    <cfRule type="expression" dxfId="562" priority="20" stopIfTrue="1">
      <formula>IF( $AG59 = 1, TRUE, FALSE )</formula>
    </cfRule>
    <cfRule type="expression" dxfId="561" priority="21" stopIfTrue="1">
      <formula>IF( $AF59 = 1, TRUE, FALSE )</formula>
    </cfRule>
  </conditionalFormatting>
  <conditionalFormatting sqref="A61:D65">
    <cfRule type="expression" dxfId="560" priority="16" stopIfTrue="1">
      <formula>IF( $AH61 = 1, TRUE, FALSE )</formula>
    </cfRule>
    <cfRule type="expression" dxfId="559" priority="17" stopIfTrue="1">
      <formula>IF( $AG61 = 1, TRUE, FALSE )</formula>
    </cfRule>
    <cfRule type="expression" dxfId="558" priority="18" stopIfTrue="1">
      <formula>IF( $AF61 = 1, TRUE, FALSE )</formula>
    </cfRule>
  </conditionalFormatting>
  <conditionalFormatting sqref="U8:U12">
    <cfRule type="cellIs" dxfId="557" priority="15" operator="equal">
      <formula>0</formula>
    </cfRule>
  </conditionalFormatting>
  <conditionalFormatting sqref="O8:O12 Q8:Q12">
    <cfRule type="cellIs" dxfId="556" priority="14" operator="equal">
      <formula>0</formula>
    </cfRule>
  </conditionalFormatting>
  <conditionalFormatting sqref="V8:V12">
    <cfRule type="cellIs" dxfId="555" priority="13" operator="equal">
      <formula>0</formula>
    </cfRule>
  </conditionalFormatting>
  <conditionalFormatting sqref="S8:S12">
    <cfRule type="cellIs" dxfId="554" priority="11" operator="equal">
      <formula>0</formula>
    </cfRule>
  </conditionalFormatting>
  <conditionalFormatting sqref="R8:R12">
    <cfRule type="cellIs" dxfId="553" priority="12" operator="equal">
      <formula>0</formula>
    </cfRule>
  </conditionalFormatting>
  <conditionalFormatting sqref="P8:P12">
    <cfRule type="cellIs" dxfId="552" priority="10" operator="equal">
      <formula>0</formula>
    </cfRule>
  </conditionalFormatting>
  <conditionalFormatting sqref="M8:M12">
    <cfRule type="cellIs" dxfId="551" priority="9" operator="equal">
      <formula>0</formula>
    </cfRule>
  </conditionalFormatting>
  <conditionalFormatting sqref="T8:T12">
    <cfRule type="cellIs" dxfId="550" priority="8" operator="equal">
      <formula>0</formula>
    </cfRule>
  </conditionalFormatting>
  <conditionalFormatting sqref="N8:N12">
    <cfRule type="cellIs" dxfId="549" priority="7" operator="equal">
      <formula>0</formula>
    </cfRule>
  </conditionalFormatting>
  <conditionalFormatting sqref="K8:K12">
    <cfRule type="cellIs" dxfId="548" priority="6" operator="equal">
      <formula>0</formula>
    </cfRule>
  </conditionalFormatting>
  <conditionalFormatting sqref="I8:I12">
    <cfRule type="cellIs" dxfId="547" priority="5" operator="equal">
      <formula>0</formula>
    </cfRule>
  </conditionalFormatting>
  <conditionalFormatting sqref="W8:W12">
    <cfRule type="cellIs" dxfId="546" priority="4" operator="equal">
      <formula>0</formula>
    </cfRule>
  </conditionalFormatting>
  <conditionalFormatting sqref="A7">
    <cfRule type="expression" dxfId="545" priority="1" stopIfTrue="1">
      <formula>IF( $AH7 = 1, TRUE, FALSE )</formula>
    </cfRule>
    <cfRule type="expression" dxfId="544" priority="2" stopIfTrue="1">
      <formula>IF( $AG7 = 1, TRUE, FALSE )</formula>
    </cfRule>
    <cfRule type="expression" dxfId="543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'Credit_2014Q3'!d:d</v>
      </c>
      <c r="AK2" s="240" t="str">
        <f>AK4 &amp; AK3</f>
        <v>'Credit_2014Q3'!b1</v>
      </c>
      <c r="AL2" s="240" t="str">
        <f>AL4 &amp; AL3</f>
        <v>'Credit_2014Q3'!c1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'Credit_2014Q3'!</v>
      </c>
      <c r="AK4" s="236" t="str">
        <f t="shared" ref="AK4:AL4" si="0">$AQ$5</f>
        <v>'Credit_2014Q3'!</v>
      </c>
      <c r="AL4" s="236" t="str">
        <f t="shared" si="0"/>
        <v>'Credit_2014Q3'!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(53)</v>
      </c>
      <c r="M5" s="509"/>
      <c r="N5" s="314"/>
      <c r="O5" s="507" t="str">
        <f ca="1">"Regulated" &amp; CHAR( 10 ) &amp; "(" &amp; O14 &amp; ")"</f>
        <v>Regulated
(38)</v>
      </c>
      <c r="P5" s="511"/>
      <c r="Q5" s="314"/>
      <c r="R5" s="507" t="str">
        <f ca="1">"Mostly Regulated" &amp; CHAR( 10 ) &amp; "(" &amp; R14 &amp; ")"</f>
        <v>Mostly Regulated
(13)</v>
      </c>
      <c r="S5" s="511"/>
      <c r="T5" s="314"/>
      <c r="U5" s="507" t="str">
        <f ca="1">"Diversified" &amp; CHAR( 10 ) &amp; "(" &amp; U14 &amp; ")"</f>
        <v>Diversified
(2)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508</v>
      </c>
    </row>
    <row r="6" spans="1:61" ht="28.5" customHeight="1" x14ac:dyDescent="0.25">
      <c r="A6" s="299" t="s">
        <v>0</v>
      </c>
      <c r="B6" s="300" t="s">
        <v>503</v>
      </c>
      <c r="C6" s="338" t="s">
        <v>470</v>
      </c>
      <c r="D6" s="301"/>
      <c r="E6" s="302">
        <f ca="1">INDIRECT( E3 &amp; G1 )</f>
        <v>41639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0.32075471698113206</v>
      </c>
      <c r="N10" s="318"/>
      <c r="O10" s="295">
        <f t="shared" ca="1" si="11"/>
        <v>12</v>
      </c>
      <c r="P10" s="296">
        <f t="shared" ca="1" si="12"/>
        <v>0.31578947368421051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31</v>
      </c>
      <c r="AW10" s="234">
        <f>COUNTIF( AV$7:AV10, AV10 )</f>
        <v>1</v>
      </c>
      <c r="AX10" s="287">
        <f t="shared" si="22"/>
        <v>31.1</v>
      </c>
      <c r="AY10" s="234">
        <f t="shared" si="23"/>
        <v>31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16</v>
      </c>
      <c r="M11" s="296">
        <f t="shared" si="10"/>
        <v>0.30188679245283018</v>
      </c>
      <c r="N11" s="318"/>
      <c r="O11" s="295">
        <f t="shared" ca="1" si="11"/>
        <v>14</v>
      </c>
      <c r="P11" s="296">
        <f t="shared" ca="1" si="12"/>
        <v>0.36842105263157893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31</v>
      </c>
      <c r="AW11" s="234">
        <f>COUNTIF( AV$7:AV11, AV11 )</f>
        <v>2</v>
      </c>
      <c r="AX11" s="287">
        <f t="shared" si="22"/>
        <v>31.2</v>
      </c>
      <c r="AY11" s="234">
        <f t="shared" si="23"/>
        <v>32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8"/>
        <v>R</v>
      </c>
      <c r="F12" s="306"/>
      <c r="G12" s="307">
        <f t="shared" ca="1" si="1"/>
        <v>34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14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Eversource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ES</v>
      </c>
    </row>
    <row r="13" spans="1:61" ht="13.8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8"/>
        <v>R</v>
      </c>
      <c r="F13" s="306"/>
      <c r="G13" s="307">
        <f t="shared" ca="1" si="1"/>
        <v>29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31</v>
      </c>
      <c r="AW13" s="234">
        <f>COUNTIF( AV$7:AV13, AV13 )</f>
        <v>3</v>
      </c>
      <c r="AX13" s="287">
        <f t="shared" si="22"/>
        <v>31.3</v>
      </c>
      <c r="AY13" s="234">
        <f t="shared" si="23"/>
        <v>33</v>
      </c>
      <c r="AZ13" s="236"/>
      <c r="BA13" s="236"/>
      <c r="BC13" s="234">
        <f t="shared" ca="1" si="24"/>
        <v>7</v>
      </c>
      <c r="BD13" s="288">
        <f t="shared" ca="1" si="6"/>
        <v>27</v>
      </c>
      <c r="BF13" s="240" t="str">
        <f t="shared" ca="1" si="7"/>
        <v>Integrys Energy Group,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TEG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18.735849056603772</v>
      </c>
      <c r="Z14" s="261"/>
      <c r="AA14" s="436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30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18.754716981132077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18.657894736842106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19.153846153846153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18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14</v>
      </c>
      <c r="AW16" s="234">
        <f>COUNTIF( AV$7:AV16, AV16 )</f>
        <v>5</v>
      </c>
      <c r="AX16" s="287">
        <f t="shared" si="22"/>
        <v>14.5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49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51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52</v>
      </c>
      <c r="AW19" s="234">
        <f>COUNTIF( AV$7:AV19, AV19 )</f>
        <v>1</v>
      </c>
      <c r="AX19" s="287">
        <f t="shared" si="22"/>
        <v>52.1</v>
      </c>
      <c r="AY19" s="234">
        <f t="shared" si="23"/>
        <v>52</v>
      </c>
      <c r="AZ19" s="236"/>
      <c r="BA19" s="236"/>
      <c r="BC19" s="234">
        <f t="shared" ca="1" si="24"/>
        <v>13</v>
      </c>
      <c r="BD19" s="288">
        <f t="shared" ca="1" si="6"/>
        <v>52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6</v>
      </c>
      <c r="AX20" s="287">
        <f t="shared" si="22"/>
        <v>14.6</v>
      </c>
      <c r="AY20" s="234">
        <f t="shared" si="23"/>
        <v>19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7</v>
      </c>
      <c r="AX21" s="287">
        <f t="shared" si="22"/>
        <v>14.7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9" t="s">
        <v>295</v>
      </c>
      <c r="AV22" s="234">
        <f t="shared" si="21"/>
        <v>14</v>
      </c>
      <c r="AW22" s="234">
        <f>COUNTIF( AV$7:AV22, AV22 )</f>
        <v>8</v>
      </c>
      <c r="AX22" s="287">
        <f t="shared" si="22"/>
        <v>14.8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31</v>
      </c>
      <c r="AW23" s="234">
        <f>COUNTIF( AV$7:AV23, AV23 )</f>
        <v>4</v>
      </c>
      <c r="AX23" s="287">
        <f t="shared" si="22"/>
        <v>31.4</v>
      </c>
      <c r="AY23" s="234">
        <f t="shared" si="23"/>
        <v>34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>
        <f t="shared" ca="1" si="3"/>
        <v>1</v>
      </c>
      <c r="AH24" s="236" t="str">
        <f t="shared" ca="1" si="18"/>
        <v/>
      </c>
      <c r="AJ24" s="236">
        <f t="shared" ca="1" si="19"/>
        <v>38</v>
      </c>
      <c r="AK24" s="236" t="str">
        <f t="shared" ca="1" si="20"/>
        <v>BBB</v>
      </c>
      <c r="AL24" s="236">
        <f t="shared" ca="1" si="20"/>
        <v>18</v>
      </c>
      <c r="AM24" s="236" t="str">
        <f t="shared" ca="1" si="4"/>
        <v>Change</v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31</v>
      </c>
      <c r="AW24" s="234">
        <f>COUNTIF( AV$7:AV24, AV24 )</f>
        <v>5</v>
      </c>
      <c r="AX24" s="287">
        <f t="shared" si="22"/>
        <v>31.5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8"/>
        <v>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31</v>
      </c>
      <c r="AW25" s="234">
        <f>COUNTIF( AV$7:AV25, AV25 )</f>
        <v>6</v>
      </c>
      <c r="AX25" s="287">
        <f t="shared" si="22"/>
        <v>31.6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14</v>
      </c>
      <c r="BF25" s="240" t="str">
        <f t="shared" ca="1" si="7"/>
        <v>DTE Energy Company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DTE</v>
      </c>
    </row>
    <row r="26" spans="1:61" ht="13.8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512</v>
      </c>
      <c r="AR26" s="286" t="s">
        <v>10</v>
      </c>
      <c r="AS26" s="286">
        <v>20</v>
      </c>
      <c r="AT26" s="286" t="s">
        <v>511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Duke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DUK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31</v>
      </c>
      <c r="AW27" s="234">
        <f>COUNTIF( AV$7:AV27, AV27 )</f>
        <v>7</v>
      </c>
      <c r="AX27" s="287">
        <f t="shared" si="22"/>
        <v>31.7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9" t="s">
        <v>300</v>
      </c>
      <c r="AV29" s="234">
        <f t="shared" si="21"/>
        <v>14</v>
      </c>
      <c r="AW29" s="234">
        <f>COUNTIF( AV$7:AV29, AV29 )</f>
        <v>9</v>
      </c>
      <c r="AX29" s="287">
        <f t="shared" si="22"/>
        <v>14.9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29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23</v>
      </c>
      <c r="B30" s="304" t="s">
        <v>16</v>
      </c>
      <c r="C30" s="304">
        <v>19</v>
      </c>
      <c r="D30" s="304" t="s">
        <v>322</v>
      </c>
      <c r="E30" s="305" t="str">
        <f t="shared" ca="1" si="8"/>
        <v>R</v>
      </c>
      <c r="F30" s="306"/>
      <c r="G30" s="307">
        <f t="shared" ca="1" si="1"/>
        <v>38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9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35</v>
      </c>
      <c r="BF30" s="240" t="str">
        <f t="shared" ca="1" si="7"/>
        <v>Pepco Holdings,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POM</v>
      </c>
    </row>
    <row r="31" spans="1:61" ht="13.8" x14ac:dyDescent="0.25">
      <c r="A31" s="303" t="s">
        <v>45</v>
      </c>
      <c r="B31" s="304" t="s">
        <v>16</v>
      </c>
      <c r="C31" s="304">
        <v>19</v>
      </c>
      <c r="D31" s="304" t="s">
        <v>318</v>
      </c>
      <c r="E31" s="305" t="str">
        <f t="shared" ca="1" si="8"/>
        <v>MR</v>
      </c>
      <c r="F31" s="306"/>
      <c r="G31" s="307">
        <f t="shared" ca="1" si="1"/>
        <v>44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31</v>
      </c>
      <c r="AW31" s="234">
        <f>COUNTIF( AV$7:AV31, AV31 )</f>
        <v>8</v>
      </c>
      <c r="AX31" s="287">
        <f t="shared" si="22"/>
        <v>31.8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41</v>
      </c>
      <c r="BF31" s="240" t="str">
        <f t="shared" ca="1" si="7"/>
        <v>Public Service Enterprise Group Incorporated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PEG</v>
      </c>
    </row>
    <row r="32" spans="1:61" ht="13.8" x14ac:dyDescent="0.25">
      <c r="A32" s="303" t="s">
        <v>13</v>
      </c>
      <c r="B32" s="304" t="s">
        <v>16</v>
      </c>
      <c r="C32" s="304">
        <v>19</v>
      </c>
      <c r="D32" s="304" t="s">
        <v>326</v>
      </c>
      <c r="E32" s="305" t="str">
        <f t="shared" ca="1" si="8"/>
        <v>MR</v>
      </c>
      <c r="F32" s="306"/>
      <c r="G32" s="307">
        <f t="shared" ca="1" si="1"/>
        <v>45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31</v>
      </c>
      <c r="AW32" s="234">
        <f>COUNTIF( AV$7:AV32, AV32 )</f>
        <v>9</v>
      </c>
      <c r="AX32" s="287">
        <f t="shared" si="22"/>
        <v>31.9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43</v>
      </c>
      <c r="BF32" s="240" t="str">
        <f t="shared" ca="1" si="7"/>
        <v>SCANA Corporation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SCG</v>
      </c>
    </row>
    <row r="33" spans="1:61" ht="13.8" x14ac:dyDescent="0.25">
      <c r="A33" s="303" t="s">
        <v>25</v>
      </c>
      <c r="B33" s="304" t="s">
        <v>16</v>
      </c>
      <c r="C33" s="304">
        <v>19</v>
      </c>
      <c r="D33" s="304" t="s">
        <v>328</v>
      </c>
      <c r="E33" s="305" t="str">
        <f t="shared" ca="1" si="8"/>
        <v>MR</v>
      </c>
      <c r="F33" s="306"/>
      <c r="G33" s="307">
        <f t="shared" ca="1" si="1"/>
        <v>46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253</v>
      </c>
      <c r="AR33" s="286" t="s">
        <v>10</v>
      </c>
      <c r="AS33" s="286">
        <v>20</v>
      </c>
      <c r="AT33" s="286" t="s">
        <v>330</v>
      </c>
      <c r="AV33" s="234">
        <f t="shared" si="21"/>
        <v>2</v>
      </c>
      <c r="AW33" s="234">
        <f>COUNTIF( AV$7:AV33, AV33 )</f>
        <v>6</v>
      </c>
      <c r="AX33" s="287">
        <f t="shared" si="22"/>
        <v>2.6</v>
      </c>
      <c r="AY33" s="234">
        <f t="shared" si="23"/>
        <v>7</v>
      </c>
      <c r="AZ33" s="236"/>
      <c r="BA33" s="236"/>
      <c r="BC33" s="234">
        <f t="shared" ca="1" si="24"/>
        <v>27</v>
      </c>
      <c r="BD33" s="288">
        <f t="shared" ca="1" si="6"/>
        <v>44</v>
      </c>
      <c r="BF33" s="240" t="str">
        <f t="shared" ca="1" si="7"/>
        <v>Sempra Energy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SRE</v>
      </c>
    </row>
    <row r="34" spans="1:61" ht="13.8" x14ac:dyDescent="0.25">
      <c r="A34" s="303" t="s">
        <v>62</v>
      </c>
      <c r="B34" s="304" t="s">
        <v>16</v>
      </c>
      <c r="C34" s="304">
        <v>19</v>
      </c>
      <c r="D34" s="304" t="s">
        <v>329</v>
      </c>
      <c r="E34" s="305" t="str">
        <f t="shared" ca="1" si="8"/>
        <v>R</v>
      </c>
      <c r="F34" s="306"/>
      <c r="G34" s="307">
        <f t="shared" ca="1" si="1"/>
        <v>48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58</v>
      </c>
      <c r="AR34" s="286" t="s">
        <v>56</v>
      </c>
      <c r="AS34" s="286">
        <v>16</v>
      </c>
      <c r="AT34" s="286" t="s">
        <v>445</v>
      </c>
      <c r="AV34" s="234">
        <f t="shared" si="21"/>
        <v>51</v>
      </c>
      <c r="AW34" s="234">
        <f>COUNTIF( AV$7:AV34, AV34 )</f>
        <v>1</v>
      </c>
      <c r="AX34" s="287">
        <f t="shared" si="22"/>
        <v>51.1</v>
      </c>
      <c r="AY34" s="234">
        <f t="shared" si="23"/>
        <v>51</v>
      </c>
      <c r="AZ34" s="236"/>
      <c r="BA34" s="236"/>
      <c r="BC34" s="234">
        <f t="shared" ca="1" si="24"/>
        <v>28</v>
      </c>
      <c r="BD34" s="288">
        <f t="shared" ca="1" si="6"/>
        <v>46</v>
      </c>
      <c r="BF34" s="240" t="str">
        <f t="shared" ca="1" si="7"/>
        <v>TECO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TE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8"/>
        <v>R</v>
      </c>
      <c r="F35" s="306"/>
      <c r="G35" s="307">
        <f t="shared" ca="1" si="1"/>
        <v>50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>
        <f t="shared" ca="1" si="18"/>
        <v>1</v>
      </c>
      <c r="AJ35" s="236" t="e">
        <f t="shared" ca="1" si="19"/>
        <v>#N/A</v>
      </c>
      <c r="AK35" s="236" t="str">
        <f t="shared" ca="1" si="20"/>
        <v/>
      </c>
      <c r="AL35" s="236" t="str">
        <f t="shared" ca="1" si="20"/>
        <v/>
      </c>
      <c r="AM35" s="236" t="str">
        <f t="shared" ca="1" si="4"/>
        <v>Change</v>
      </c>
      <c r="AQ35" s="286" t="s">
        <v>12</v>
      </c>
      <c r="AR35" s="286" t="s">
        <v>16</v>
      </c>
      <c r="AS35" s="286">
        <v>19</v>
      </c>
      <c r="AT35" s="286" t="s">
        <v>308</v>
      </c>
      <c r="AV35" s="234">
        <f t="shared" si="21"/>
        <v>14</v>
      </c>
      <c r="AW35" s="234">
        <f>COUNTIF( AV$7:AV35, AV35 )</f>
        <v>10</v>
      </c>
      <c r="AX35" s="287">
        <f t="shared" si="22"/>
        <v>15</v>
      </c>
      <c r="AY35" s="234">
        <f t="shared" si="23"/>
        <v>23</v>
      </c>
      <c r="AZ35" s="236"/>
      <c r="BA35" s="236"/>
      <c r="BC35" s="234">
        <f t="shared" ca="1" si="24"/>
        <v>29</v>
      </c>
      <c r="BD35" s="288">
        <f t="shared" ca="1" si="6"/>
        <v>48</v>
      </c>
      <c r="BF35" s="240" t="str">
        <f t="shared" ca="1" si="7"/>
        <v>Unitil Corporation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UTL</v>
      </c>
    </row>
    <row r="36" spans="1:61" ht="13.8" x14ac:dyDescent="0.25">
      <c r="A36" s="303" t="s">
        <v>59</v>
      </c>
      <c r="B36" s="304" t="s">
        <v>16</v>
      </c>
      <c r="C36" s="304">
        <v>19</v>
      </c>
      <c r="D36" s="304" t="s">
        <v>336</v>
      </c>
      <c r="E36" s="305" t="str">
        <f t="shared" ca="1" si="8"/>
        <v>R</v>
      </c>
      <c r="F36" s="306"/>
      <c r="G36" s="307">
        <f t="shared" ca="1" si="1"/>
        <v>53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34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7</v>
      </c>
      <c r="AX36" s="287">
        <f t="shared" si="22"/>
        <v>2.7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6"/>
        <v>50</v>
      </c>
      <c r="BF36" s="240" t="str">
        <f t="shared" ca="1" si="7"/>
        <v>Westar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WR</v>
      </c>
    </row>
    <row r="37" spans="1:61" ht="13.8" x14ac:dyDescent="0.25">
      <c r="A37" s="303" t="s">
        <v>258</v>
      </c>
      <c r="B37" s="304" t="s">
        <v>28</v>
      </c>
      <c r="C37" s="304">
        <v>18</v>
      </c>
      <c r="D37" s="304" t="s">
        <v>274</v>
      </c>
      <c r="E37" s="305" t="str">
        <f t="shared" ca="1" si="8"/>
        <v>R</v>
      </c>
      <c r="F37" s="306"/>
      <c r="G37" s="307">
        <f t="shared" ca="1" si="1"/>
        <v>10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35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47</v>
      </c>
      <c r="AW37" s="234">
        <f>COUNTIF( AV$7:AV37, AV37 )</f>
        <v>3</v>
      </c>
      <c r="AX37" s="287">
        <f t="shared" si="22"/>
        <v>47.3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6"/>
        <v>4</v>
      </c>
      <c r="BF37" s="240" t="str">
        <f t="shared" ca="1" si="7"/>
        <v>American Electric Power Company, Inc.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AEP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36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31</v>
      </c>
      <c r="AW38" s="234">
        <f>COUNTIF( AV$7:AV38, AV38 )</f>
        <v>10</v>
      </c>
      <c r="AX38" s="287">
        <f t="shared" si="22"/>
        <v>32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5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48</v>
      </c>
      <c r="B39" s="304" t="s">
        <v>28</v>
      </c>
      <c r="C39" s="304">
        <v>18</v>
      </c>
      <c r="D39" s="304" t="s">
        <v>279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37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7</v>
      </c>
      <c r="BF39" s="240" t="str">
        <f t="shared" ref="BF39:BI63" ca="1" si="25">OFFSET( AQ$6, $BD39, 0 )</f>
        <v>Black Hills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BKH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31</v>
      </c>
      <c r="AW40" s="234">
        <f>COUNTIF( AV$7:AV40, AV40 )</f>
        <v>11</v>
      </c>
      <c r="AX40" s="287">
        <f t="shared" si="22"/>
        <v>32.1</v>
      </c>
      <c r="AY40" s="234">
        <f t="shared" si="23"/>
        <v>41</v>
      </c>
      <c r="AZ40" s="236"/>
      <c r="BA40" s="236"/>
      <c r="BC40" s="234">
        <f t="shared" ca="1" si="24"/>
        <v>34</v>
      </c>
      <c r="BD40" s="288">
        <f t="shared" ca="1" si="6"/>
        <v>17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35</v>
      </c>
      <c r="B41" s="304" t="s">
        <v>28</v>
      </c>
      <c r="C41" s="304">
        <v>18</v>
      </c>
      <c r="D41" s="304" t="s">
        <v>292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11</v>
      </c>
      <c r="AX41" s="287">
        <f t="shared" si="22"/>
        <v>15.1</v>
      </c>
      <c r="AY41" s="234">
        <f t="shared" si="23"/>
        <v>24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Empire District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EDE</v>
      </c>
    </row>
    <row r="42" spans="1:61" ht="13.8" x14ac:dyDescent="0.25">
      <c r="A42" s="303" t="s">
        <v>36</v>
      </c>
      <c r="B42" s="304" t="s">
        <v>28</v>
      </c>
      <c r="C42" s="304">
        <v>18</v>
      </c>
      <c r="D42" s="304" t="s">
        <v>296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31</v>
      </c>
      <c r="AW42" s="234">
        <f>COUNTIF( AV$7:AV42, AV42 )</f>
        <v>12</v>
      </c>
      <c r="AX42" s="287">
        <f t="shared" si="22"/>
        <v>32.200000000000003</v>
      </c>
      <c r="AY42" s="234">
        <f t="shared" si="23"/>
        <v>42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Entergy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ETR</v>
      </c>
    </row>
    <row r="43" spans="1:61" ht="13.8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.8" x14ac:dyDescent="0.25">
      <c r="A44" s="303" t="s">
        <v>451</v>
      </c>
      <c r="B44" s="304" t="s">
        <v>28</v>
      </c>
      <c r="C44" s="304">
        <v>18</v>
      </c>
      <c r="D44" s="304" t="s">
        <v>443</v>
      </c>
      <c r="E44" s="305" t="str">
        <f t="shared" ca="1" si="8"/>
        <v>R</v>
      </c>
      <c r="F44" s="306"/>
      <c r="G44" s="307">
        <f t="shared" ca="1" si="1"/>
        <v>57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31</v>
      </c>
      <c r="AW44" s="234">
        <f>COUNTIF( AV$7:AV44, AV44 )</f>
        <v>13</v>
      </c>
      <c r="AX44" s="287">
        <f t="shared" si="22"/>
        <v>32.299999999999997</v>
      </c>
      <c r="AY44" s="234">
        <f t="shared" si="23"/>
        <v>43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Iberdrola USA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**EAST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31</v>
      </c>
      <c r="AW45" s="234">
        <f>COUNTIF( AV$7:AV45, AV45 )</f>
        <v>14</v>
      </c>
      <c r="AX45" s="287">
        <f t="shared" si="22"/>
        <v>32.4</v>
      </c>
      <c r="AY45" s="234">
        <f t="shared" si="23"/>
        <v>44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31</v>
      </c>
      <c r="AW46" s="234">
        <f>COUNTIF( AV$7:AV46, AV46 )</f>
        <v>15</v>
      </c>
      <c r="AX46" s="287">
        <f t="shared" si="22"/>
        <v>32.5</v>
      </c>
      <c r="AY46" s="234">
        <f t="shared" si="23"/>
        <v>45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12</v>
      </c>
      <c r="AX47" s="287">
        <f t="shared" si="22"/>
        <v>15.2</v>
      </c>
      <c r="AY47" s="234">
        <f t="shared" si="23"/>
        <v>25</v>
      </c>
      <c r="AZ47" s="236"/>
      <c r="BA47" s="236"/>
      <c r="BC47" s="234">
        <f t="shared" ca="1" si="24"/>
        <v>41</v>
      </c>
      <c r="BD47" s="288">
        <f t="shared" ca="1" si="6"/>
        <v>34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39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47</v>
      </c>
      <c r="AW48" s="234">
        <f>COUNTIF( AV$7:AV48, AV48 )</f>
        <v>4</v>
      </c>
      <c r="AX48" s="287">
        <f t="shared" si="22"/>
        <v>47.4</v>
      </c>
      <c r="AY48" s="234">
        <f t="shared" si="23"/>
        <v>50</v>
      </c>
      <c r="AZ48" s="236"/>
      <c r="BA48" s="236"/>
      <c r="BC48" s="234">
        <f t="shared" ca="1" si="24"/>
        <v>42</v>
      </c>
      <c r="BD48" s="288">
        <f t="shared" ca="1" si="6"/>
        <v>36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.8" x14ac:dyDescent="0.25">
      <c r="A49" s="303" t="s">
        <v>42</v>
      </c>
      <c r="B49" s="304" t="s">
        <v>28</v>
      </c>
      <c r="C49" s="304">
        <v>18</v>
      </c>
      <c r="D49" s="304" t="s">
        <v>320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13</v>
      </c>
      <c r="AX49" s="287">
        <f t="shared" si="22"/>
        <v>15.3</v>
      </c>
      <c r="AY49" s="234">
        <f t="shared" si="23"/>
        <v>26</v>
      </c>
      <c r="AZ49" s="236"/>
      <c r="BA49" s="236"/>
      <c r="BC49" s="234">
        <f t="shared" ca="1" si="24"/>
        <v>43</v>
      </c>
      <c r="BD49" s="288">
        <f t="shared" ca="1" si="6"/>
        <v>38</v>
      </c>
      <c r="BF49" s="240" t="str">
        <f t="shared" ca="1" si="25"/>
        <v>PNM Resources, Inc.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PNM</v>
      </c>
    </row>
    <row r="50" spans="1:61" ht="13.8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42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9" t="s">
        <v>328</v>
      </c>
      <c r="AV50" s="234">
        <f t="shared" si="21"/>
        <v>14</v>
      </c>
      <c r="AW50" s="234">
        <f>COUNTIF( AV$7:AV50, AV50 )</f>
        <v>14</v>
      </c>
      <c r="AX50" s="287">
        <f t="shared" si="22"/>
        <v>15.4</v>
      </c>
      <c r="AY50" s="234">
        <f t="shared" si="23"/>
        <v>27</v>
      </c>
      <c r="AZ50" s="236"/>
      <c r="BA50" s="236"/>
      <c r="BC50" s="234">
        <f t="shared" ca="1" si="24"/>
        <v>44</v>
      </c>
      <c r="BD50" s="288">
        <f t="shared" ca="1" si="6"/>
        <v>39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.8" x14ac:dyDescent="0.25">
      <c r="A51" s="303" t="s">
        <v>43</v>
      </c>
      <c r="B51" s="304" t="s">
        <v>28</v>
      </c>
      <c r="C51" s="304">
        <v>18</v>
      </c>
      <c r="D51" s="304" t="s">
        <v>324</v>
      </c>
      <c r="E51" s="305" t="str">
        <f t="shared" ca="1" si="8"/>
        <v>MR</v>
      </c>
      <c r="F51" s="306"/>
      <c r="G51" s="307">
        <f t="shared" ca="1" si="1"/>
        <v>43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40</v>
      </c>
      <c r="BF51" s="240" t="str">
        <f t="shared" ca="1" si="25"/>
        <v>PPL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PPL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15</v>
      </c>
      <c r="AX52" s="287">
        <f t="shared" si="22"/>
        <v>15.5</v>
      </c>
      <c r="AY52" s="234">
        <f t="shared" si="23"/>
        <v>28</v>
      </c>
      <c r="AZ52" s="236"/>
      <c r="BA52" s="236"/>
      <c r="BC52" s="234">
        <f t="shared" ca="1" si="24"/>
        <v>46</v>
      </c>
      <c r="BD52" s="288">
        <f t="shared" ca="1" si="6"/>
        <v>47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52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31</v>
      </c>
      <c r="AW53" s="234">
        <f>COUNTIF( AV$7:AV53, AV53 )</f>
        <v>16</v>
      </c>
      <c r="AX53" s="287">
        <f t="shared" si="22"/>
        <v>32.6</v>
      </c>
      <c r="AY53" s="234">
        <f t="shared" si="23"/>
        <v>46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53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76</v>
      </c>
      <c r="AR54" s="286" t="s">
        <v>16</v>
      </c>
      <c r="AS54" s="286">
        <v>19</v>
      </c>
      <c r="AT54" s="286" t="s">
        <v>333</v>
      </c>
      <c r="AV54" s="234">
        <f t="shared" si="21"/>
        <v>14</v>
      </c>
      <c r="AW54" s="234">
        <f>COUNTIF( AV$7:AV54, AV54 )</f>
        <v>16</v>
      </c>
      <c r="AX54" s="287">
        <f t="shared" si="22"/>
        <v>15.6</v>
      </c>
      <c r="AY54" s="234">
        <f t="shared" si="23"/>
        <v>29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8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54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6"/>
        <v>31</v>
      </c>
      <c r="BF55" s="240" t="str">
        <f t="shared" ca="1" si="25"/>
        <v>NiSource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NI</v>
      </c>
    </row>
    <row r="56" spans="1:61" ht="13.8" x14ac:dyDescent="0.25">
      <c r="A56" s="303" t="s">
        <v>54</v>
      </c>
      <c r="B56" s="304" t="s">
        <v>49</v>
      </c>
      <c r="C56" s="304">
        <v>17</v>
      </c>
      <c r="D56" s="304" t="s">
        <v>448</v>
      </c>
      <c r="E56" s="305" t="str">
        <f t="shared" ca="1" si="8"/>
        <v>R</v>
      </c>
      <c r="F56" s="306"/>
      <c r="G56" s="307">
        <f t="shared" ca="1" si="1"/>
        <v>62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55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4"/>
        <v/>
      </c>
      <c r="AQ56" s="286" t="s">
        <v>59</v>
      </c>
      <c r="AR56" s="286" t="s">
        <v>16</v>
      </c>
      <c r="AS56" s="286">
        <v>19</v>
      </c>
      <c r="AT56" s="286" t="s">
        <v>336</v>
      </c>
      <c r="AV56" s="234">
        <f t="shared" si="21"/>
        <v>14</v>
      </c>
      <c r="AW56" s="234">
        <f>COUNTIF( AV$7:AV56, AV56 )</f>
        <v>17</v>
      </c>
      <c r="AX56" s="287">
        <f t="shared" si="22"/>
        <v>15.7</v>
      </c>
      <c r="AY56" s="234">
        <f t="shared" si="23"/>
        <v>30</v>
      </c>
      <c r="AZ56" s="236"/>
      <c r="BA56" s="236"/>
      <c r="BC56" s="234">
        <f t="shared" ca="1" si="24"/>
        <v>50</v>
      </c>
      <c r="BD56" s="288">
        <f t="shared" ca="1" si="6"/>
        <v>42</v>
      </c>
      <c r="BF56" s="240" t="str">
        <f t="shared" ca="1" si="25"/>
        <v>Puget Energy, Inc.</v>
      </c>
      <c r="BG56" s="240" t="str">
        <f t="shared" ca="1" si="25"/>
        <v>BBB-</v>
      </c>
      <c r="BH56" s="240">
        <f t="shared" ca="1" si="25"/>
        <v>17</v>
      </c>
      <c r="BI56" s="240" t="str">
        <f t="shared" ca="1" si="25"/>
        <v>**PSD</v>
      </c>
    </row>
    <row r="57" spans="1:61" ht="13.8" x14ac:dyDescent="0.25">
      <c r="A57" s="303" t="s">
        <v>58</v>
      </c>
      <c r="B57" s="304" t="s">
        <v>56</v>
      </c>
      <c r="C57" s="304">
        <v>16</v>
      </c>
      <c r="D57" s="304" t="s">
        <v>445</v>
      </c>
      <c r="E57" s="305" t="str">
        <f t="shared" ca="1" si="8"/>
        <v>R</v>
      </c>
      <c r="F57" s="306"/>
      <c r="G57" s="307">
        <f t="shared" ca="1" si="1"/>
        <v>60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56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4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6"/>
        <v>28</v>
      </c>
      <c r="BF57" s="240" t="str">
        <f t="shared" ca="1" si="25"/>
        <v>IPALCO Enterprises, Inc.</v>
      </c>
      <c r="BG57" s="240" t="str">
        <f t="shared" ca="1" si="25"/>
        <v>BB+</v>
      </c>
      <c r="BH57" s="240">
        <f t="shared" ca="1" si="25"/>
        <v>16</v>
      </c>
      <c r="BI57" s="240" t="str">
        <f t="shared" ca="1" si="25"/>
        <v>**IPALCO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8"/>
        <v>R</v>
      </c>
      <c r="F58" s="306"/>
      <c r="G58" s="307">
        <f t="shared" ca="1" si="1"/>
        <v>58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19"/>
        <v>57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4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6"/>
        <v>13</v>
      </c>
      <c r="BF58" s="240" t="str">
        <f t="shared" ca="1" si="25"/>
        <v>DPL Inc.</v>
      </c>
      <c r="BG58" s="240" t="str">
        <f t="shared" ca="1" si="25"/>
        <v>BB</v>
      </c>
      <c r="BH58" s="240">
        <f t="shared" ca="1" si="25"/>
        <v>15</v>
      </c>
      <c r="BI58" s="240" t="str">
        <f t="shared" ca="1" si="25"/>
        <v>**DPL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64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18.754716981132077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18.735849056603772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42" priority="28" stopIfTrue="1">
      <formula>IF( $AH7 = 1, TRUE, FALSE )</formula>
    </cfRule>
    <cfRule type="expression" dxfId="541" priority="29" stopIfTrue="1">
      <formula>IF( $AG7 = 1, TRUE, FALSE )</formula>
    </cfRule>
    <cfRule type="expression" dxfId="540" priority="30" stopIfTrue="1">
      <formula>IF( $AF7 = 1, TRUE, FALSE )</formula>
    </cfRule>
  </conditionalFormatting>
  <conditionalFormatting sqref="A67:E67">
    <cfRule type="expression" dxfId="539" priority="31" stopIfTrue="1">
      <formula>IF( $AH67 = 1, TRUE, FALSE )</formula>
    </cfRule>
    <cfRule type="expression" dxfId="538" priority="32" stopIfTrue="1">
      <formula>IF( $AG67 = 1, TRUE, FALSE )</formula>
    </cfRule>
    <cfRule type="expression" dxfId="537" priority="33" stopIfTrue="1">
      <formula>IF( $AF67 = 1, TRUE, FALSE )</formula>
    </cfRule>
  </conditionalFormatting>
  <conditionalFormatting sqref="A66:E66">
    <cfRule type="expression" dxfId="536" priority="25" stopIfTrue="1">
      <formula>IF( $AH66 = 1, TRUE, FALSE )</formula>
    </cfRule>
    <cfRule type="expression" dxfId="535" priority="26" stopIfTrue="1">
      <formula>IF( $AG66 = 1, TRUE, FALSE )</formula>
    </cfRule>
    <cfRule type="expression" dxfId="534" priority="27" stopIfTrue="1">
      <formula>IF( $AF66 = 1, TRUE, FALSE )</formula>
    </cfRule>
  </conditionalFormatting>
  <conditionalFormatting sqref="A8:D58 B7:D7">
    <cfRule type="expression" dxfId="533" priority="22" stopIfTrue="1">
      <formula>IF( $AH7 = 1, TRUE, FALSE )</formula>
    </cfRule>
    <cfRule type="expression" dxfId="532" priority="23" stopIfTrue="1">
      <formula>IF( $AG7 = 1, TRUE, FALSE )</formula>
    </cfRule>
    <cfRule type="expression" dxfId="531" priority="24" stopIfTrue="1">
      <formula>IF( $AF7 = 1, TRUE, FALSE )</formula>
    </cfRule>
  </conditionalFormatting>
  <conditionalFormatting sqref="A59:D59">
    <cfRule type="expression" dxfId="530" priority="19" stopIfTrue="1">
      <formula>IF( $AH59 = 1, TRUE, FALSE )</formula>
    </cfRule>
    <cfRule type="expression" dxfId="529" priority="20" stopIfTrue="1">
      <formula>IF( $AG59 = 1, TRUE, FALSE )</formula>
    </cfRule>
    <cfRule type="expression" dxfId="528" priority="21" stopIfTrue="1">
      <formula>IF( $AF59 = 1, TRUE, FALSE )</formula>
    </cfRule>
  </conditionalFormatting>
  <conditionalFormatting sqref="A61:D65">
    <cfRule type="expression" dxfId="527" priority="16" stopIfTrue="1">
      <formula>IF( $AH61 = 1, TRUE, FALSE )</formula>
    </cfRule>
    <cfRule type="expression" dxfId="526" priority="17" stopIfTrue="1">
      <formula>IF( $AG61 = 1, TRUE, FALSE )</formula>
    </cfRule>
    <cfRule type="expression" dxfId="525" priority="18" stopIfTrue="1">
      <formula>IF( $AF61 = 1, TRUE, FALSE )</formula>
    </cfRule>
  </conditionalFormatting>
  <conditionalFormatting sqref="U8:U12">
    <cfRule type="cellIs" dxfId="524" priority="15" operator="equal">
      <formula>0</formula>
    </cfRule>
  </conditionalFormatting>
  <conditionalFormatting sqref="O8:O12 Q8:Q12">
    <cfRule type="cellIs" dxfId="523" priority="14" operator="equal">
      <formula>0</formula>
    </cfRule>
  </conditionalFormatting>
  <conditionalFormatting sqref="V8:V12">
    <cfRule type="cellIs" dxfId="522" priority="13" operator="equal">
      <formula>0</formula>
    </cfRule>
  </conditionalFormatting>
  <conditionalFormatting sqref="S8:S12">
    <cfRule type="cellIs" dxfId="521" priority="11" operator="equal">
      <formula>0</formula>
    </cfRule>
  </conditionalFormatting>
  <conditionalFormatting sqref="R8:R12">
    <cfRule type="cellIs" dxfId="520" priority="12" operator="equal">
      <formula>0</formula>
    </cfRule>
  </conditionalFormatting>
  <conditionalFormatting sqref="P8:P12">
    <cfRule type="cellIs" dxfId="519" priority="10" operator="equal">
      <formula>0</formula>
    </cfRule>
  </conditionalFormatting>
  <conditionalFormatting sqref="M8:M12">
    <cfRule type="cellIs" dxfId="518" priority="9" operator="equal">
      <formula>0</formula>
    </cfRule>
  </conditionalFormatting>
  <conditionalFormatting sqref="T8:T12">
    <cfRule type="cellIs" dxfId="517" priority="8" operator="equal">
      <formula>0</formula>
    </cfRule>
  </conditionalFormatting>
  <conditionalFormatting sqref="N8:N12">
    <cfRule type="cellIs" dxfId="516" priority="7" operator="equal">
      <formula>0</formula>
    </cfRule>
  </conditionalFormatting>
  <conditionalFormatting sqref="K8:K12">
    <cfRule type="cellIs" dxfId="515" priority="6" operator="equal">
      <formula>0</formula>
    </cfRule>
  </conditionalFormatting>
  <conditionalFormatting sqref="I8:I12">
    <cfRule type="cellIs" dxfId="514" priority="5" operator="equal">
      <formula>0</formula>
    </cfRule>
  </conditionalFormatting>
  <conditionalFormatting sqref="W8:W12">
    <cfRule type="cellIs" dxfId="513" priority="4" operator="equal">
      <formula>0</formula>
    </cfRule>
  </conditionalFormatting>
  <conditionalFormatting sqref="A7">
    <cfRule type="expression" dxfId="512" priority="1" stopIfTrue="1">
      <formula>IF( $AH7 = 1, TRUE, FALSE )</formula>
    </cfRule>
    <cfRule type="expression" dxfId="511" priority="2" stopIfTrue="1">
      <formula>IF( $AG7 = 1, TRUE, FALSE )</formula>
    </cfRule>
    <cfRule type="expression" dxfId="510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'Credit_2014Q2'!d:d</v>
      </c>
      <c r="AK2" s="240" t="str">
        <f>AK4 &amp; AK3</f>
        <v>'Credit_2014Q2'!b1</v>
      </c>
      <c r="AL2" s="240" t="str">
        <f>AL4 &amp; AL3</f>
        <v>'Credit_2014Q2'!c1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'Credit_2014Q2'!</v>
      </c>
      <c r="AK4" s="236" t="str">
        <f t="shared" ref="AK4:AL4" si="0">$AQ$5</f>
        <v>'Credit_2014Q2'!</v>
      </c>
      <c r="AL4" s="236" t="str">
        <f t="shared" si="0"/>
        <v>'Credit_2014Q2'!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(53)</v>
      </c>
      <c r="M5" s="509"/>
      <c r="N5" s="314"/>
      <c r="O5" s="507" t="str">
        <f ca="1">"Regulated" &amp; CHAR( 10 ) &amp; "(" &amp; O14 &amp; ")"</f>
        <v>Regulated
(38)</v>
      </c>
      <c r="P5" s="511"/>
      <c r="Q5" s="314"/>
      <c r="R5" s="507" t="str">
        <f ca="1">"Mostly Regulated" &amp; CHAR( 10 ) &amp; "(" &amp; R14 &amp; ")"</f>
        <v>Mostly Regulated
(13)</v>
      </c>
      <c r="S5" s="511"/>
      <c r="T5" s="314"/>
      <c r="U5" s="507" t="str">
        <f ca="1">"Diversified" &amp; CHAR( 10 ) &amp; "(" &amp; U14 &amp; ")"</f>
        <v>Diversified
(2)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507</v>
      </c>
    </row>
    <row r="6" spans="1:61" ht="28.5" customHeight="1" x14ac:dyDescent="0.25">
      <c r="A6" s="299" t="s">
        <v>0</v>
      </c>
      <c r="B6" s="300" t="s">
        <v>502</v>
      </c>
      <c r="C6" s="338" t="s">
        <v>470</v>
      </c>
      <c r="D6" s="301"/>
      <c r="E6" s="302">
        <f ca="1">INDIRECT( E3 &amp; G1 )</f>
        <v>41639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4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4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0.28301886792452829</v>
      </c>
      <c r="N10" s="318"/>
      <c r="O10" s="295">
        <f t="shared" ca="1" si="11"/>
        <v>10</v>
      </c>
      <c r="P10" s="296">
        <f t="shared" ca="1" si="12"/>
        <v>0.26315789473684209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29</v>
      </c>
      <c r="AW10" s="234">
        <f>COUNTIF( AV$7:AV10, AV10 )</f>
        <v>1</v>
      </c>
      <c r="AX10" s="287">
        <f t="shared" si="22"/>
        <v>29.1</v>
      </c>
      <c r="AY10" s="234">
        <f t="shared" si="23"/>
        <v>29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18</v>
      </c>
      <c r="M11" s="296">
        <f t="shared" si="10"/>
        <v>0.33962264150943394</v>
      </c>
      <c r="N11" s="318"/>
      <c r="O11" s="295">
        <f t="shared" ca="1" si="11"/>
        <v>16</v>
      </c>
      <c r="P11" s="296">
        <f t="shared" ca="1" si="12"/>
        <v>0.42105263157894735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29</v>
      </c>
      <c r="AW11" s="234">
        <f>COUNTIF( AV$7:AV11, AV11 )</f>
        <v>2</v>
      </c>
      <c r="AX11" s="287">
        <f t="shared" si="22"/>
        <v>29.2</v>
      </c>
      <c r="AY11" s="234">
        <f t="shared" si="23"/>
        <v>30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8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26</v>
      </c>
      <c r="BF12" s="240" t="str">
        <f t="shared" ca="1" si="7"/>
        <v>Integrys Energy Group,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29</v>
      </c>
      <c r="AW13" s="234">
        <f>COUNTIF( AV$7:AV13, AV13 )</f>
        <v>3</v>
      </c>
      <c r="AX13" s="287">
        <f t="shared" si="22"/>
        <v>29.3</v>
      </c>
      <c r="AY13" s="234">
        <f t="shared" si="23"/>
        <v>31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8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18.69811320754717</v>
      </c>
      <c r="Z14" s="261"/>
      <c r="AA14" s="435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31</v>
      </c>
      <c r="BF14" s="240" t="str">
        <f t="shared" ca="1" si="7"/>
        <v>Eversource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18.716981132075471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18.605263157894736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19.153846153846153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18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28</v>
      </c>
      <c r="AS16" s="286">
        <v>18</v>
      </c>
      <c r="AT16" s="286" t="s">
        <v>283</v>
      </c>
      <c r="AV16" s="234">
        <f t="shared" si="21"/>
        <v>29</v>
      </c>
      <c r="AW16" s="234">
        <f>COUNTIF( AV$7:AV16, AV16 )</f>
        <v>4</v>
      </c>
      <c r="AX16" s="287">
        <f t="shared" si="22"/>
        <v>29.4</v>
      </c>
      <c r="AY16" s="234">
        <f t="shared" si="23"/>
        <v>32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48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50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51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9" t="s">
        <v>288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6</v>
      </c>
      <c r="AX21" s="287">
        <f t="shared" si="22"/>
        <v>14.6</v>
      </c>
      <c r="AY21" s="234">
        <f t="shared" si="23"/>
        <v>19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7</v>
      </c>
      <c r="AX22" s="287">
        <f t="shared" si="22"/>
        <v>14.7</v>
      </c>
      <c r="AY22" s="234">
        <f t="shared" si="23"/>
        <v>20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29</v>
      </c>
      <c r="AW23" s="234">
        <f>COUNTIF( AV$7:AV23, AV23 )</f>
        <v>5</v>
      </c>
      <c r="AX23" s="287">
        <f t="shared" si="22"/>
        <v>29.5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31</v>
      </c>
      <c r="B24" s="304" t="s">
        <v>16</v>
      </c>
      <c r="C24" s="304">
        <v>19</v>
      </c>
      <c r="D24" s="304" t="s">
        <v>288</v>
      </c>
      <c r="E24" s="305" t="str">
        <f t="shared" ca="1" si="8"/>
        <v>R</v>
      </c>
      <c r="F24" s="306"/>
      <c r="G24" s="307">
        <f t="shared" ca="1" si="1"/>
        <v>18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29</v>
      </c>
      <c r="AW24" s="234">
        <f>COUNTIF( AV$7:AV24, AV24 )</f>
        <v>6</v>
      </c>
      <c r="AX24" s="287">
        <f t="shared" si="22"/>
        <v>29.6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14</v>
      </c>
      <c r="BF24" s="240" t="str">
        <f t="shared" ca="1" si="7"/>
        <v>DTE Energy Company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DTE</v>
      </c>
    </row>
    <row r="25" spans="1:61" ht="13.8" x14ac:dyDescent="0.25">
      <c r="A25" s="303" t="s">
        <v>32</v>
      </c>
      <c r="B25" s="304" t="s">
        <v>16</v>
      </c>
      <c r="C25" s="304">
        <v>19</v>
      </c>
      <c r="D25" s="304" t="s">
        <v>289</v>
      </c>
      <c r="E25" s="305" t="str">
        <f t="shared" ca="1" si="8"/>
        <v>R</v>
      </c>
      <c r="F25" s="306"/>
      <c r="G25" s="307">
        <f t="shared" ca="1" si="1"/>
        <v>19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29</v>
      </c>
      <c r="AW25" s="234">
        <f>COUNTIF( AV$7:AV25, AV25 )</f>
        <v>7</v>
      </c>
      <c r="AX25" s="287">
        <f t="shared" si="22"/>
        <v>29.7</v>
      </c>
      <c r="AY25" s="234">
        <f t="shared" si="23"/>
        <v>35</v>
      </c>
      <c r="AZ25" s="236"/>
      <c r="BA25" s="236"/>
      <c r="BC25" s="234">
        <f t="shared" ca="1" si="24"/>
        <v>19</v>
      </c>
      <c r="BD25" s="288">
        <f t="shared" ca="1" si="6"/>
        <v>15</v>
      </c>
      <c r="BF25" s="240" t="str">
        <f t="shared" ca="1" si="7"/>
        <v>Duke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DUK</v>
      </c>
    </row>
    <row r="26" spans="1:61" ht="13.8" x14ac:dyDescent="0.25">
      <c r="A26" s="303" t="s">
        <v>57</v>
      </c>
      <c r="B26" s="304" t="s">
        <v>16</v>
      </c>
      <c r="C26" s="304">
        <v>19</v>
      </c>
      <c r="D26" s="304" t="s">
        <v>295</v>
      </c>
      <c r="E26" s="305" t="str">
        <f t="shared" ca="1" si="8"/>
        <v>R</v>
      </c>
      <c r="F26" s="306"/>
      <c r="G26" s="307">
        <f t="shared" ca="1" si="1"/>
        <v>20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11</v>
      </c>
      <c r="AR26" s="286" t="s">
        <v>28</v>
      </c>
      <c r="AS26" s="286">
        <v>18</v>
      </c>
      <c r="AT26" s="289" t="s">
        <v>297</v>
      </c>
      <c r="AV26" s="234">
        <f t="shared" si="21"/>
        <v>29</v>
      </c>
      <c r="AW26" s="234">
        <f>COUNTIF( AV$7:AV26, AV26 )</f>
        <v>8</v>
      </c>
      <c r="AX26" s="287">
        <f t="shared" si="22"/>
        <v>29.8</v>
      </c>
      <c r="AY26" s="234">
        <f t="shared" si="23"/>
        <v>36</v>
      </c>
      <c r="AZ26" s="236"/>
      <c r="BA26" s="236"/>
      <c r="BC26" s="234">
        <f t="shared" ca="1" si="24"/>
        <v>20</v>
      </c>
      <c r="BD26" s="288">
        <f t="shared" ca="1" si="6"/>
        <v>16</v>
      </c>
      <c r="BF26" s="240" t="str">
        <f t="shared" ca="1" si="7"/>
        <v>Edison International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EIX</v>
      </c>
    </row>
    <row r="27" spans="1:61" ht="13.8" x14ac:dyDescent="0.25">
      <c r="A27" s="303" t="s">
        <v>260</v>
      </c>
      <c r="B27" s="304" t="s">
        <v>16</v>
      </c>
      <c r="C27" s="304">
        <v>19</v>
      </c>
      <c r="D27" s="304" t="s">
        <v>300</v>
      </c>
      <c r="E27" s="305" t="str">
        <f t="shared" ca="1" si="8"/>
        <v>R</v>
      </c>
      <c r="F27" s="306"/>
      <c r="G27" s="307">
        <f t="shared" ca="1" si="1"/>
        <v>26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</v>
      </c>
      <c r="AR27" s="286" t="s">
        <v>49</v>
      </c>
      <c r="AS27" s="286">
        <v>17</v>
      </c>
      <c r="AT27" s="289" t="s">
        <v>298</v>
      </c>
      <c r="AV27" s="234">
        <f t="shared" si="21"/>
        <v>46</v>
      </c>
      <c r="AW27" s="234">
        <f>COUNTIF( AV$7:AV27, AV27 )</f>
        <v>1</v>
      </c>
      <c r="AX27" s="287">
        <f t="shared" si="22"/>
        <v>46.1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6"/>
        <v>22</v>
      </c>
      <c r="BF27" s="240" t="str">
        <f t="shared" ca="1" si="7"/>
        <v>Great Plains Energy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GXP</v>
      </c>
    </row>
    <row r="28" spans="1:61" ht="13.8" x14ac:dyDescent="0.25">
      <c r="A28" s="303" t="s">
        <v>12</v>
      </c>
      <c r="B28" s="304" t="s">
        <v>16</v>
      </c>
      <c r="C28" s="304">
        <v>19</v>
      </c>
      <c r="D28" s="304" t="s">
        <v>308</v>
      </c>
      <c r="E28" s="305" t="str">
        <f t="shared" ca="1" si="8"/>
        <v>D</v>
      </c>
      <c r="F28" s="306"/>
      <c r="G28" s="307">
        <f t="shared" ca="1" si="1"/>
        <v>30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260</v>
      </c>
      <c r="AR28" s="286" t="s">
        <v>16</v>
      </c>
      <c r="AS28" s="286">
        <v>19</v>
      </c>
      <c r="AT28" s="286" t="s">
        <v>300</v>
      </c>
      <c r="AV28" s="234">
        <f t="shared" si="21"/>
        <v>14</v>
      </c>
      <c r="AW28" s="234">
        <f>COUNTIF( AV$7:AV28, AV28 )</f>
        <v>8</v>
      </c>
      <c r="AX28" s="287">
        <f t="shared" si="22"/>
        <v>14.8</v>
      </c>
      <c r="AY28" s="234">
        <f t="shared" si="23"/>
        <v>21</v>
      </c>
      <c r="AZ28" s="236"/>
      <c r="BA28" s="236"/>
      <c r="BC28" s="234">
        <f t="shared" ca="1" si="24"/>
        <v>22</v>
      </c>
      <c r="BD28" s="288">
        <f t="shared" ca="1" si="6"/>
        <v>28</v>
      </c>
      <c r="BF28" s="240" t="str">
        <f t="shared" ca="1" si="7"/>
        <v>MDU Resources Group,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MDU</v>
      </c>
    </row>
    <row r="29" spans="1:61" ht="13.8" x14ac:dyDescent="0.25">
      <c r="A29" s="303" t="s">
        <v>23</v>
      </c>
      <c r="B29" s="304" t="s">
        <v>16</v>
      </c>
      <c r="C29" s="304">
        <v>19</v>
      </c>
      <c r="D29" s="304" t="s">
        <v>322</v>
      </c>
      <c r="E29" s="305" t="str">
        <f t="shared" ca="1" si="8"/>
        <v>R</v>
      </c>
      <c r="F29" s="306"/>
      <c r="G29" s="307">
        <f t="shared" ca="1" si="1"/>
        <v>38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46</v>
      </c>
      <c r="AW29" s="234">
        <f>COUNTIF( AV$7:AV29, AV29 )</f>
        <v>2</v>
      </c>
      <c r="AX29" s="287">
        <f t="shared" si="22"/>
        <v>46.2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6"/>
        <v>35</v>
      </c>
      <c r="BF29" s="240" t="str">
        <f t="shared" ca="1" si="7"/>
        <v>Pepco Holdings,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POM</v>
      </c>
    </row>
    <row r="30" spans="1:61" ht="13.8" x14ac:dyDescent="0.25">
      <c r="A30" s="303" t="s">
        <v>45</v>
      </c>
      <c r="B30" s="304" t="s">
        <v>16</v>
      </c>
      <c r="C30" s="304">
        <v>19</v>
      </c>
      <c r="D30" s="304" t="s">
        <v>318</v>
      </c>
      <c r="E30" s="305" t="str">
        <f t="shared" ca="1" si="8"/>
        <v>MR</v>
      </c>
      <c r="F30" s="306"/>
      <c r="G30" s="307">
        <f t="shared" ca="1" si="1"/>
        <v>44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29</v>
      </c>
      <c r="AW30" s="234">
        <f>COUNTIF( AV$7:AV30, AV30 )</f>
        <v>9</v>
      </c>
      <c r="AX30" s="287">
        <f t="shared" si="22"/>
        <v>29.9</v>
      </c>
      <c r="AY30" s="234">
        <f t="shared" si="23"/>
        <v>37</v>
      </c>
      <c r="AZ30" s="236"/>
      <c r="BA30" s="236"/>
      <c r="BC30" s="234">
        <f t="shared" ca="1" si="24"/>
        <v>24</v>
      </c>
      <c r="BD30" s="288">
        <f t="shared" ca="1" si="6"/>
        <v>41</v>
      </c>
      <c r="BF30" s="240" t="str">
        <f t="shared" ca="1" si="7"/>
        <v>Public Service Enterprise Group Incorporated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PEG</v>
      </c>
    </row>
    <row r="31" spans="1:61" ht="13.8" x14ac:dyDescent="0.25">
      <c r="A31" s="303" t="s">
        <v>13</v>
      </c>
      <c r="B31" s="304" t="s">
        <v>16</v>
      </c>
      <c r="C31" s="304">
        <v>19</v>
      </c>
      <c r="D31" s="304" t="s">
        <v>326</v>
      </c>
      <c r="E31" s="305" t="str">
        <f t="shared" ca="1" si="8"/>
        <v>MR</v>
      </c>
      <c r="F31" s="306"/>
      <c r="G31" s="307">
        <f t="shared" ca="1" si="1"/>
        <v>45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29</v>
      </c>
      <c r="AW31" s="234">
        <f>COUNTIF( AV$7:AV31, AV31 )</f>
        <v>10</v>
      </c>
      <c r="AX31" s="287">
        <f t="shared" si="22"/>
        <v>30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43</v>
      </c>
      <c r="BF31" s="240" t="str">
        <f t="shared" ca="1" si="7"/>
        <v>SCANA Corporation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SCG</v>
      </c>
    </row>
    <row r="32" spans="1:61" ht="13.8" x14ac:dyDescent="0.25">
      <c r="A32" s="303" t="s">
        <v>25</v>
      </c>
      <c r="B32" s="304" t="s">
        <v>16</v>
      </c>
      <c r="C32" s="304">
        <v>19</v>
      </c>
      <c r="D32" s="304" t="s">
        <v>328</v>
      </c>
      <c r="E32" s="305" t="str">
        <f t="shared" ca="1" si="8"/>
        <v>MR</v>
      </c>
      <c r="F32" s="306"/>
      <c r="G32" s="307">
        <f t="shared" ca="1" si="1"/>
        <v>46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6"/>
        <v>44</v>
      </c>
      <c r="BF32" s="240" t="str">
        <f t="shared" ca="1" si="7"/>
        <v>Sempra Energy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SRE</v>
      </c>
    </row>
    <row r="33" spans="1:61" ht="13.8" x14ac:dyDescent="0.25">
      <c r="A33" s="303" t="s">
        <v>62</v>
      </c>
      <c r="B33" s="304" t="s">
        <v>16</v>
      </c>
      <c r="C33" s="304">
        <v>19</v>
      </c>
      <c r="D33" s="304" t="s">
        <v>329</v>
      </c>
      <c r="E33" s="305" t="str">
        <f t="shared" ca="1" si="8"/>
        <v>R</v>
      </c>
      <c r="F33" s="306"/>
      <c r="G33" s="307">
        <f t="shared" ca="1" si="1"/>
        <v>48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46</v>
      </c>
      <c r="BF33" s="240" t="str">
        <f t="shared" ca="1" si="7"/>
        <v>TECO Energy,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TE</v>
      </c>
    </row>
    <row r="34" spans="1:61" ht="13.8" x14ac:dyDescent="0.25">
      <c r="A34" s="303" t="s">
        <v>59</v>
      </c>
      <c r="B34" s="304" t="s">
        <v>16</v>
      </c>
      <c r="C34" s="304">
        <v>19</v>
      </c>
      <c r="D34" s="304" t="s">
        <v>336</v>
      </c>
      <c r="E34" s="305" t="str">
        <f t="shared" ca="1" si="8"/>
        <v>R</v>
      </c>
      <c r="F34" s="306"/>
      <c r="G34" s="307">
        <f t="shared" ca="1" si="1"/>
        <v>53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9</v>
      </c>
      <c r="AX34" s="287">
        <f t="shared" si="22"/>
        <v>14.9</v>
      </c>
      <c r="AY34" s="234">
        <f t="shared" si="23"/>
        <v>22</v>
      </c>
      <c r="AZ34" s="236"/>
      <c r="BA34" s="236"/>
      <c r="BC34" s="234">
        <f t="shared" ca="1" si="24"/>
        <v>28</v>
      </c>
      <c r="BD34" s="288">
        <f t="shared" ca="1" si="6"/>
        <v>49</v>
      </c>
      <c r="BF34" s="240" t="str">
        <f t="shared" ca="1" si="7"/>
        <v>Westar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WR</v>
      </c>
    </row>
    <row r="35" spans="1:61" ht="13.8" x14ac:dyDescent="0.25">
      <c r="A35" s="303" t="s">
        <v>258</v>
      </c>
      <c r="B35" s="304" t="s">
        <v>28</v>
      </c>
      <c r="C35" s="304">
        <v>18</v>
      </c>
      <c r="D35" s="304" t="s">
        <v>274</v>
      </c>
      <c r="E35" s="305" t="str">
        <f t="shared" ca="1" si="8"/>
        <v>R</v>
      </c>
      <c r="F35" s="306"/>
      <c r="G35" s="307">
        <f t="shared" ca="1" si="1"/>
        <v>10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</v>
      </c>
      <c r="BF35" s="240" t="str">
        <f t="shared" ca="1" si="7"/>
        <v>American Electric Power Company, Inc.</v>
      </c>
      <c r="BG35" s="240" t="str">
        <f t="shared" ca="1" si="7"/>
        <v>BBB</v>
      </c>
      <c r="BH35" s="240">
        <f t="shared" ca="1" si="7"/>
        <v>18</v>
      </c>
      <c r="BI35" s="240" t="str">
        <f t="shared" ca="1" si="7"/>
        <v>AEP</v>
      </c>
    </row>
    <row r="36" spans="1:61" ht="13.8" x14ac:dyDescent="0.25">
      <c r="A36" s="303" t="s">
        <v>55</v>
      </c>
      <c r="B36" s="304" t="s">
        <v>28</v>
      </c>
      <c r="C36" s="304">
        <v>18</v>
      </c>
      <c r="D36" s="304" t="s">
        <v>277</v>
      </c>
      <c r="E36" s="305" t="str">
        <f t="shared" ca="1" si="8"/>
        <v>R</v>
      </c>
      <c r="F36" s="306"/>
      <c r="G36" s="307">
        <f t="shared" ca="1" si="1"/>
        <v>11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4"/>
        <v/>
      </c>
      <c r="AQ36" s="286" t="s">
        <v>40</v>
      </c>
      <c r="AR36" s="286" t="s">
        <v>49</v>
      </c>
      <c r="AS36" s="286">
        <v>17</v>
      </c>
      <c r="AT36" s="286" t="s">
        <v>310</v>
      </c>
      <c r="AV36" s="234">
        <f t="shared" si="21"/>
        <v>46</v>
      </c>
      <c r="AW36" s="234">
        <f>COUNTIF( AV$7:AV36, AV36 )</f>
        <v>3</v>
      </c>
      <c r="AX36" s="287">
        <f t="shared" si="22"/>
        <v>46.3</v>
      </c>
      <c r="AY36" s="234">
        <f t="shared" si="23"/>
        <v>48</v>
      </c>
      <c r="AZ36" s="236"/>
      <c r="BA36" s="236"/>
      <c r="BC36" s="234">
        <f t="shared" ca="1" si="24"/>
        <v>30</v>
      </c>
      <c r="BD36" s="288">
        <f t="shared" ca="1" si="6"/>
        <v>5</v>
      </c>
      <c r="BF36" s="240" t="str">
        <f t="shared" ca="1" si="7"/>
        <v>Avista Corporation</v>
      </c>
      <c r="BG36" s="240" t="str">
        <f t="shared" ca="1" si="7"/>
        <v>BBB</v>
      </c>
      <c r="BH36" s="240">
        <f t="shared" ca="1" si="7"/>
        <v>18</v>
      </c>
      <c r="BI36" s="240" t="str">
        <f t="shared" ca="1" si="7"/>
        <v>AVA</v>
      </c>
    </row>
    <row r="37" spans="1:61" ht="13.8" x14ac:dyDescent="0.25">
      <c r="A37" s="303" t="s">
        <v>48</v>
      </c>
      <c r="B37" s="304" t="s">
        <v>28</v>
      </c>
      <c r="C37" s="304">
        <v>18</v>
      </c>
      <c r="D37" s="304" t="s">
        <v>279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512</v>
      </c>
      <c r="AR37" s="286" t="s">
        <v>10</v>
      </c>
      <c r="AS37" s="286">
        <v>20</v>
      </c>
      <c r="AT37" s="286" t="s">
        <v>511</v>
      </c>
      <c r="AV37" s="234">
        <f t="shared" si="21"/>
        <v>2</v>
      </c>
      <c r="AW37" s="234">
        <f>COUNTIF( AV$7:AV37, AV37 )</f>
        <v>7</v>
      </c>
      <c r="AX37" s="287">
        <f t="shared" si="22"/>
        <v>2.7</v>
      </c>
      <c r="AY37" s="234">
        <f t="shared" si="23"/>
        <v>8</v>
      </c>
      <c r="AZ37" s="236"/>
      <c r="BA37" s="236"/>
      <c r="BC37" s="234">
        <f t="shared" ca="1" si="24"/>
        <v>31</v>
      </c>
      <c r="BD37" s="288">
        <f t="shared" ca="1" si="6"/>
        <v>7</v>
      </c>
      <c r="BF37" s="240" t="str">
        <f t="shared" ca="1" si="7"/>
        <v>Black Hills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BKH</v>
      </c>
    </row>
    <row r="38" spans="1:61" ht="13.8" x14ac:dyDescent="0.25">
      <c r="A38" s="303" t="s">
        <v>60</v>
      </c>
      <c r="B38" s="304" t="s">
        <v>28</v>
      </c>
      <c r="C38" s="304">
        <v>18</v>
      </c>
      <c r="D38" s="304" t="s">
        <v>283</v>
      </c>
      <c r="E38" s="305" t="str">
        <f t="shared" ca="1" si="8"/>
        <v>R</v>
      </c>
      <c r="F38" s="306"/>
      <c r="G38" s="307">
        <f t="shared" ca="1" si="1"/>
        <v>15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29</v>
      </c>
      <c r="AW38" s="234">
        <f>COUNTIF( AV$7:AV38, AV38 )</f>
        <v>11</v>
      </c>
      <c r="AX38" s="287">
        <f t="shared" si="22"/>
        <v>30.1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10</v>
      </c>
      <c r="BF38" s="240" t="str">
        <f t="shared" ca="1" si="7"/>
        <v>CMS Energy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CMS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.8" x14ac:dyDescent="0.25">
      <c r="A40" s="303" t="s">
        <v>35</v>
      </c>
      <c r="B40" s="304" t="s">
        <v>28</v>
      </c>
      <c r="C40" s="304">
        <v>18</v>
      </c>
      <c r="D40" s="304" t="s">
        <v>292</v>
      </c>
      <c r="E40" s="305" t="str">
        <f t="shared" ca="1" si="8"/>
        <v>R</v>
      </c>
      <c r="F40" s="306"/>
      <c r="G40" s="307">
        <f t="shared" ca="1" si="1"/>
        <v>22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29</v>
      </c>
      <c r="AW40" s="234">
        <f>COUNTIF( AV$7:AV40, AV40 )</f>
        <v>12</v>
      </c>
      <c r="AX40" s="287">
        <f t="shared" si="22"/>
        <v>30.2</v>
      </c>
      <c r="AY40" s="234">
        <f t="shared" si="23"/>
        <v>40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Empire District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EDE</v>
      </c>
    </row>
    <row r="41" spans="1:61" ht="13.8" x14ac:dyDescent="0.25">
      <c r="A41" s="303" t="s">
        <v>36</v>
      </c>
      <c r="B41" s="304" t="s">
        <v>28</v>
      </c>
      <c r="C41" s="304">
        <v>18</v>
      </c>
      <c r="D41" s="304" t="s">
        <v>296</v>
      </c>
      <c r="E41" s="305" t="str">
        <f t="shared" ca="1" si="8"/>
        <v>R</v>
      </c>
      <c r="F41" s="306"/>
      <c r="G41" s="307">
        <f t="shared" ca="1" si="1"/>
        <v>23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10</v>
      </c>
      <c r="AX41" s="287">
        <f t="shared" si="22"/>
        <v>15</v>
      </c>
      <c r="AY41" s="234">
        <f t="shared" si="23"/>
        <v>23</v>
      </c>
      <c r="AZ41" s="236"/>
      <c r="BA41" s="236"/>
      <c r="BC41" s="234">
        <f t="shared" ca="1" si="24"/>
        <v>35</v>
      </c>
      <c r="BD41" s="288">
        <f t="shared" ca="1" si="6"/>
        <v>19</v>
      </c>
      <c r="BF41" s="240" t="str">
        <f t="shared" ca="1" si="25"/>
        <v>Entergy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ETR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29</v>
      </c>
      <c r="AW42" s="234">
        <f>COUNTIF( AV$7:AV42, AV42 )</f>
        <v>13</v>
      </c>
      <c r="AX42" s="287">
        <f t="shared" si="22"/>
        <v>30.3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20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451</v>
      </c>
      <c r="B43" s="304" t="s">
        <v>28</v>
      </c>
      <c r="C43" s="304">
        <v>18</v>
      </c>
      <c r="D43" s="304" t="s">
        <v>443</v>
      </c>
      <c r="E43" s="305" t="str">
        <f t="shared" ca="1" si="8"/>
        <v>R</v>
      </c>
      <c r="F43" s="306"/>
      <c r="G43" s="307">
        <f t="shared" ca="1" si="1"/>
        <v>57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24</v>
      </c>
      <c r="BF43" s="240" t="str">
        <f t="shared" ca="1" si="25"/>
        <v>Iberdrola USA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**EAST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29</v>
      </c>
      <c r="AW44" s="234">
        <f>COUNTIF( AV$7:AV44, AV44 )</f>
        <v>14</v>
      </c>
      <c r="AX44" s="287">
        <f t="shared" si="22"/>
        <v>30.4</v>
      </c>
      <c r="AY44" s="234">
        <f t="shared" si="23"/>
        <v>42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29</v>
      </c>
      <c r="AW45" s="234">
        <f>COUNTIF( AV$7:AV45, AV45 )</f>
        <v>15</v>
      </c>
      <c r="AX45" s="287">
        <f t="shared" si="22"/>
        <v>30.5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37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9" t="s">
        <v>324</v>
      </c>
      <c r="AV46" s="234">
        <f t="shared" si="21"/>
        <v>29</v>
      </c>
      <c r="AW46" s="234">
        <f>COUNTIF( AV$7:AV46, AV46 )</f>
        <v>16</v>
      </c>
      <c r="AX46" s="287">
        <f t="shared" si="22"/>
        <v>30.6</v>
      </c>
      <c r="AY46" s="234">
        <f t="shared" si="23"/>
        <v>44</v>
      </c>
      <c r="AZ46" s="236"/>
      <c r="BA46" s="236"/>
      <c r="BC46" s="234">
        <f t="shared" ca="1" si="24"/>
        <v>40</v>
      </c>
      <c r="BD46" s="288">
        <f t="shared" ca="1" si="6"/>
        <v>34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11</v>
      </c>
      <c r="AX47" s="287">
        <f t="shared" si="22"/>
        <v>15.1</v>
      </c>
      <c r="AY47" s="234">
        <f t="shared" si="23"/>
        <v>24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.8" x14ac:dyDescent="0.25">
      <c r="A48" s="303" t="s">
        <v>42</v>
      </c>
      <c r="B48" s="304" t="s">
        <v>28</v>
      </c>
      <c r="C48" s="304">
        <v>18</v>
      </c>
      <c r="D48" s="304" t="s">
        <v>320</v>
      </c>
      <c r="E48" s="305" t="str">
        <f t="shared" ca="1" si="8"/>
        <v>R</v>
      </c>
      <c r="F48" s="306"/>
      <c r="G48" s="307">
        <f t="shared" ca="1" si="1"/>
        <v>41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46</v>
      </c>
      <c r="AW48" s="234">
        <f>COUNTIF( AV$7:AV48, AV48 )</f>
        <v>4</v>
      </c>
      <c r="AX48" s="287">
        <f t="shared" si="22"/>
        <v>46.4</v>
      </c>
      <c r="AY48" s="234">
        <f t="shared" si="23"/>
        <v>49</v>
      </c>
      <c r="AZ48" s="236"/>
      <c r="BA48" s="236"/>
      <c r="BC48" s="234">
        <f t="shared" ca="1" si="24"/>
        <v>42</v>
      </c>
      <c r="BD48" s="288">
        <f t="shared" ca="1" si="6"/>
        <v>38</v>
      </c>
      <c r="BF48" s="240" t="str">
        <f t="shared" ca="1" si="25"/>
        <v>PNM Resources, Inc.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PNM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42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12</v>
      </c>
      <c r="AX49" s="287">
        <f t="shared" si="22"/>
        <v>15.2</v>
      </c>
      <c r="AY49" s="234">
        <f t="shared" si="23"/>
        <v>25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43</v>
      </c>
      <c r="B50" s="304" t="s">
        <v>28</v>
      </c>
      <c r="C50" s="304">
        <v>18</v>
      </c>
      <c r="D50" s="304" t="s">
        <v>324</v>
      </c>
      <c r="E50" s="305" t="str">
        <f t="shared" ca="1" si="8"/>
        <v>MR</v>
      </c>
      <c r="F50" s="306"/>
      <c r="G50" s="307">
        <f t="shared" ca="1" si="1"/>
        <v>43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13</v>
      </c>
      <c r="AX50" s="287">
        <f t="shared" si="22"/>
        <v>15.3</v>
      </c>
      <c r="AY50" s="234">
        <f t="shared" si="23"/>
        <v>26</v>
      </c>
      <c r="AZ50" s="236"/>
      <c r="BA50" s="236"/>
      <c r="BC50" s="234">
        <f t="shared" ca="1" si="24"/>
        <v>44</v>
      </c>
      <c r="BD50" s="288">
        <f t="shared" ca="1" si="6"/>
        <v>40</v>
      </c>
      <c r="BF50" s="240" t="str">
        <f t="shared" ca="1" si="25"/>
        <v>PPL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PPL</v>
      </c>
    </row>
    <row r="51" spans="1:61" ht="13.8" x14ac:dyDescent="0.25">
      <c r="A51" s="303" t="s">
        <v>75</v>
      </c>
      <c r="B51" s="304" t="s">
        <v>28</v>
      </c>
      <c r="C51" s="304">
        <v>18</v>
      </c>
      <c r="D51" s="304" t="s">
        <v>331</v>
      </c>
      <c r="E51" s="305" t="str">
        <f t="shared" ca="1" si="8"/>
        <v>R</v>
      </c>
      <c r="F51" s="306"/>
      <c r="G51" s="307">
        <f t="shared" ca="1" si="1"/>
        <v>49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47</v>
      </c>
      <c r="BF51" s="240" t="str">
        <f t="shared" ca="1" si="25"/>
        <v>UIL Holdings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UIL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14</v>
      </c>
      <c r="AX52" s="287">
        <f t="shared" si="22"/>
        <v>15.4</v>
      </c>
      <c r="AY52" s="234">
        <f t="shared" si="23"/>
        <v>27</v>
      </c>
      <c r="AZ52" s="236"/>
      <c r="BA52" s="236"/>
      <c r="BC52" s="234">
        <f t="shared" ca="1" si="24"/>
        <v>46</v>
      </c>
      <c r="BD52" s="288">
        <f t="shared" ca="1" si="6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29</v>
      </c>
      <c r="AW53" s="234">
        <f>COUNTIF( AV$7:AV53, AV53 )</f>
        <v>17</v>
      </c>
      <c r="AX53" s="287">
        <f t="shared" si="22"/>
        <v>30.7</v>
      </c>
      <c r="AY53" s="234">
        <f t="shared" si="23"/>
        <v>45</v>
      </c>
      <c r="AZ53" s="236"/>
      <c r="BA53" s="236"/>
      <c r="BC53" s="234">
        <f t="shared" ca="1" si="24"/>
        <v>47</v>
      </c>
      <c r="BD53" s="288">
        <f t="shared" ca="1" si="6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8"/>
        <v>MR</v>
      </c>
      <c r="F54" s="306"/>
      <c r="G54" s="307">
        <f t="shared" ca="1" si="1"/>
        <v>33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10</v>
      </c>
      <c r="AX54" s="287">
        <f t="shared" si="22"/>
        <v>3</v>
      </c>
      <c r="AY54" s="234">
        <f t="shared" si="23"/>
        <v>11</v>
      </c>
      <c r="AZ54" s="236"/>
      <c r="BA54" s="236"/>
      <c r="BC54" s="234">
        <f t="shared" ca="1" si="24"/>
        <v>48</v>
      </c>
      <c r="BD54" s="288">
        <f t="shared" ca="1" si="6"/>
        <v>30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14</v>
      </c>
      <c r="AW55" s="234">
        <f>COUNTIF( AV$7:AV55, AV55 )</f>
        <v>15</v>
      </c>
      <c r="AX55" s="287">
        <f t="shared" si="22"/>
        <v>15.5</v>
      </c>
      <c r="AY55" s="234">
        <f t="shared" si="23"/>
        <v>28</v>
      </c>
      <c r="AZ55" s="236"/>
      <c r="BA55" s="236"/>
      <c r="BC55" s="234">
        <f t="shared" ca="1" si="24"/>
        <v>49</v>
      </c>
      <c r="BD55" s="288">
        <f t="shared" ca="1" si="6"/>
        <v>42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11</v>
      </c>
      <c r="AX56" s="287">
        <f t="shared" si="22"/>
        <v>3.1</v>
      </c>
      <c r="AY56" s="234">
        <f t="shared" si="23"/>
        <v>12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12</v>
      </c>
      <c r="AX57" s="287">
        <f t="shared" si="22"/>
        <v>3.2</v>
      </c>
      <c r="AY57" s="234">
        <f t="shared" si="23"/>
        <v>13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475</v>
      </c>
      <c r="B62" s="304" t="s">
        <v>28</v>
      </c>
      <c r="C62" s="304">
        <v>18</v>
      </c>
      <c r="D62" s="304" t="s">
        <v>441</v>
      </c>
      <c r="E62" s="305" t="str">
        <f t="shared" ca="1" si="8"/>
        <v>R</v>
      </c>
      <c r="F62" s="306"/>
      <c r="G62" s="307">
        <f t="shared" ca="1" si="1"/>
        <v>51</v>
      </c>
      <c r="H62" s="250"/>
      <c r="I62" s="250"/>
      <c r="AF62" s="236">
        <f t="shared" si="2"/>
        <v>0</v>
      </c>
      <c r="AG62" s="236" t="str">
        <f t="shared" ca="1" si="3"/>
        <v/>
      </c>
      <c r="AH62" s="236" t="str">
        <f t="shared" ca="1" si="18"/>
        <v/>
      </c>
      <c r="AJ62" s="236">
        <f t="shared" ca="1" si="19"/>
        <v>62</v>
      </c>
      <c r="AK62" s="236" t="str">
        <f t="shared" ca="1" si="20"/>
        <v>BBB</v>
      </c>
      <c r="AL62" s="236">
        <f t="shared" ca="1" si="20"/>
        <v>18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476</v>
      </c>
      <c r="B63" s="304"/>
      <c r="C63" s="304"/>
      <c r="D63" s="304" t="s">
        <v>447</v>
      </c>
      <c r="E63" s="305" t="str">
        <f t="shared" ca="1" si="8"/>
        <v>R</v>
      </c>
      <c r="F63" s="306"/>
      <c r="G63" s="307">
        <f t="shared" ca="1" si="1"/>
        <v>50</v>
      </c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>
        <f t="shared" ca="1" si="19"/>
        <v>63</v>
      </c>
      <c r="AK63" s="236">
        <f t="shared" ca="1" si="20"/>
        <v>0</v>
      </c>
      <c r="AL63" s="236">
        <f t="shared" ca="1" si="20"/>
        <v>0</v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248</v>
      </c>
      <c r="B64" s="304"/>
      <c r="C64" s="304"/>
      <c r="D64" s="304" t="s">
        <v>444</v>
      </c>
      <c r="E64" s="305" t="str">
        <f t="shared" ca="1" si="8"/>
        <v>D</v>
      </c>
      <c r="F64" s="306"/>
      <c r="G64" s="307">
        <f t="shared" ca="1" si="1"/>
        <v>59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19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427</v>
      </c>
      <c r="AR65" s="286" t="s">
        <v>28</v>
      </c>
      <c r="AS65" s="286">
        <v>18</v>
      </c>
      <c r="AT65" s="286" t="s">
        <v>441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Q67" s="286" t="s">
        <v>248</v>
      </c>
      <c r="AR67" s="286"/>
      <c r="AS67" s="286"/>
      <c r="AT67" s="286" t="s">
        <v>444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18.716981132075471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18.69811320754717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09" priority="28" stopIfTrue="1">
      <formula>IF( $AH7 = 1, TRUE, FALSE )</formula>
    </cfRule>
    <cfRule type="expression" dxfId="508" priority="29" stopIfTrue="1">
      <formula>IF( $AG7 = 1, TRUE, FALSE )</formula>
    </cfRule>
    <cfRule type="expression" dxfId="507" priority="30" stopIfTrue="1">
      <formula>IF( $AF7 = 1, TRUE, FALSE )</formula>
    </cfRule>
  </conditionalFormatting>
  <conditionalFormatting sqref="A67:E67">
    <cfRule type="expression" dxfId="506" priority="31" stopIfTrue="1">
      <formula>IF( $AH67 = 1, TRUE, FALSE )</formula>
    </cfRule>
    <cfRule type="expression" dxfId="505" priority="32" stopIfTrue="1">
      <formula>IF( $AG67 = 1, TRUE, FALSE )</formula>
    </cfRule>
    <cfRule type="expression" dxfId="504" priority="33" stopIfTrue="1">
      <formula>IF( $AF67 = 1, TRUE, FALSE )</formula>
    </cfRule>
  </conditionalFormatting>
  <conditionalFormatting sqref="A66:E66">
    <cfRule type="expression" dxfId="503" priority="25" stopIfTrue="1">
      <formula>IF( $AH66 = 1, TRUE, FALSE )</formula>
    </cfRule>
    <cfRule type="expression" dxfId="502" priority="26" stopIfTrue="1">
      <formula>IF( $AG66 = 1, TRUE, FALSE )</formula>
    </cfRule>
    <cfRule type="expression" dxfId="501" priority="27" stopIfTrue="1">
      <formula>IF( $AF66 = 1, TRUE, FALSE )</formula>
    </cfRule>
  </conditionalFormatting>
  <conditionalFormatting sqref="A8:D58 B7:D7">
    <cfRule type="expression" dxfId="500" priority="22" stopIfTrue="1">
      <formula>IF( $AH7 = 1, TRUE, FALSE )</formula>
    </cfRule>
    <cfRule type="expression" dxfId="499" priority="23" stopIfTrue="1">
      <formula>IF( $AG7 = 1, TRUE, FALSE )</formula>
    </cfRule>
    <cfRule type="expression" dxfId="498" priority="24" stopIfTrue="1">
      <formula>IF( $AF7 = 1, TRUE, FALSE )</formula>
    </cfRule>
  </conditionalFormatting>
  <conditionalFormatting sqref="A59:D59">
    <cfRule type="expression" dxfId="497" priority="19" stopIfTrue="1">
      <formula>IF( $AH59 = 1, TRUE, FALSE )</formula>
    </cfRule>
    <cfRule type="expression" dxfId="496" priority="20" stopIfTrue="1">
      <formula>IF( $AG59 = 1, TRUE, FALSE )</formula>
    </cfRule>
    <cfRule type="expression" dxfId="495" priority="21" stopIfTrue="1">
      <formula>IF( $AF59 = 1, TRUE, FALSE )</formula>
    </cfRule>
  </conditionalFormatting>
  <conditionalFormatting sqref="A61:D65">
    <cfRule type="expression" dxfId="494" priority="16" stopIfTrue="1">
      <formula>IF( $AH61 = 1, TRUE, FALSE )</formula>
    </cfRule>
    <cfRule type="expression" dxfId="493" priority="17" stopIfTrue="1">
      <formula>IF( $AG61 = 1, TRUE, FALSE )</formula>
    </cfRule>
    <cfRule type="expression" dxfId="492" priority="18" stopIfTrue="1">
      <formula>IF( $AF61 = 1, TRUE, FALSE )</formula>
    </cfRule>
  </conditionalFormatting>
  <conditionalFormatting sqref="U8:U12">
    <cfRule type="cellIs" dxfId="491" priority="15" operator="equal">
      <formula>0</formula>
    </cfRule>
  </conditionalFormatting>
  <conditionalFormatting sqref="O8:O12 Q8:Q12">
    <cfRule type="cellIs" dxfId="490" priority="14" operator="equal">
      <formula>0</formula>
    </cfRule>
  </conditionalFormatting>
  <conditionalFormatting sqref="V8:V12">
    <cfRule type="cellIs" dxfId="489" priority="13" operator="equal">
      <formula>0</formula>
    </cfRule>
  </conditionalFormatting>
  <conditionalFormatting sqref="S8:S12">
    <cfRule type="cellIs" dxfId="488" priority="11" operator="equal">
      <formula>0</formula>
    </cfRule>
  </conditionalFormatting>
  <conditionalFormatting sqref="R8:R12">
    <cfRule type="cellIs" dxfId="487" priority="12" operator="equal">
      <formula>0</formula>
    </cfRule>
  </conditionalFormatting>
  <conditionalFormatting sqref="P8:P12">
    <cfRule type="cellIs" dxfId="486" priority="10" operator="equal">
      <formula>0</formula>
    </cfRule>
  </conditionalFormatting>
  <conditionalFormatting sqref="M8:M12">
    <cfRule type="cellIs" dxfId="485" priority="9" operator="equal">
      <formula>0</formula>
    </cfRule>
  </conditionalFormatting>
  <conditionalFormatting sqref="T8:T12">
    <cfRule type="cellIs" dxfId="484" priority="8" operator="equal">
      <formula>0</formula>
    </cfRule>
  </conditionalFormatting>
  <conditionalFormatting sqref="N8:N12">
    <cfRule type="cellIs" dxfId="483" priority="7" operator="equal">
      <formula>0</formula>
    </cfRule>
  </conditionalFormatting>
  <conditionalFormatting sqref="K8:K12">
    <cfRule type="cellIs" dxfId="482" priority="6" operator="equal">
      <formula>0</formula>
    </cfRule>
  </conditionalFormatting>
  <conditionalFormatting sqref="I8:I12">
    <cfRule type="cellIs" dxfId="481" priority="5" operator="equal">
      <formula>0</formula>
    </cfRule>
  </conditionalFormatting>
  <conditionalFormatting sqref="W8:W12">
    <cfRule type="cellIs" dxfId="480" priority="4" operator="equal">
      <formula>0</formula>
    </cfRule>
  </conditionalFormatting>
  <conditionalFormatting sqref="A7">
    <cfRule type="expression" dxfId="479" priority="1" stopIfTrue="1">
      <formula>IF( $AH7 = 1, TRUE, FALSE )</formula>
    </cfRule>
    <cfRule type="expression" dxfId="478" priority="2" stopIfTrue="1">
      <formula>IF( $AG7 = 1, TRUE, FALSE )</formula>
    </cfRule>
    <cfRule type="expression" dxfId="47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'Credit_2014Q1'!d:d</v>
      </c>
      <c r="AK2" s="240" t="str">
        <f>AK4 &amp; AK3</f>
        <v>'Credit_2014Q1'!b1</v>
      </c>
      <c r="AL2" s="240" t="str">
        <f>AL4 &amp; AL3</f>
        <v>'Credit_2014Q1'!c1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'Credit_2014Q1'!</v>
      </c>
      <c r="AK4" s="236" t="str">
        <f t="shared" ref="AK4:AL4" si="0">$AQ$5</f>
        <v>'Credit_2014Q1'!</v>
      </c>
      <c r="AL4" s="236" t="str">
        <f t="shared" si="0"/>
        <v>'Credit_2014Q1'!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(53)</v>
      </c>
      <c r="M5" s="509"/>
      <c r="N5" s="314"/>
      <c r="O5" s="507" t="str">
        <f ca="1">"Regulated" &amp; CHAR( 10 ) &amp; "(" &amp; O14 &amp; ")"</f>
        <v>Regulated
(38)</v>
      </c>
      <c r="P5" s="511"/>
      <c r="Q5" s="314"/>
      <c r="R5" s="507" t="str">
        <f ca="1">"Mostly Regulated" &amp; CHAR( 10 ) &amp; "(" &amp; R14 &amp; ")"</f>
        <v>Mostly Regulated
(13)</v>
      </c>
      <c r="S5" s="511"/>
      <c r="T5" s="314"/>
      <c r="U5" s="507" t="str">
        <f ca="1">"Diversified" &amp; CHAR( 10 ) &amp; "(" &amp; U14 &amp; ")"</f>
        <v>Diversified
(2)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499</v>
      </c>
    </row>
    <row r="6" spans="1:61" ht="28.5" customHeight="1" x14ac:dyDescent="0.25">
      <c r="A6" s="299" t="s">
        <v>0</v>
      </c>
      <c r="B6" s="300" t="s">
        <v>501</v>
      </c>
      <c r="C6" s="338" t="s">
        <v>470</v>
      </c>
      <c r="D6" s="301"/>
      <c r="E6" s="302">
        <f ca="1">INDIRECT( E3 &amp; G1 )</f>
        <v>41639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4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4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0.28301886792452829</v>
      </c>
      <c r="N10" s="318"/>
      <c r="O10" s="295">
        <f t="shared" ca="1" si="11"/>
        <v>10</v>
      </c>
      <c r="P10" s="296">
        <f t="shared" ca="1" si="12"/>
        <v>0.26315789473684209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29</v>
      </c>
      <c r="AW10" s="234">
        <f>COUNTIF( AV$7:AV10, AV10 )</f>
        <v>1</v>
      </c>
      <c r="AX10" s="287">
        <f t="shared" si="22"/>
        <v>29.1</v>
      </c>
      <c r="AY10" s="234">
        <f t="shared" si="23"/>
        <v>29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18</v>
      </c>
      <c r="M11" s="296">
        <f t="shared" si="10"/>
        <v>0.33962264150943394</v>
      </c>
      <c r="N11" s="318"/>
      <c r="O11" s="295">
        <f t="shared" ca="1" si="11"/>
        <v>16</v>
      </c>
      <c r="P11" s="296">
        <f t="shared" ca="1" si="12"/>
        <v>0.42105263157894735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29</v>
      </c>
      <c r="AW11" s="234">
        <f>COUNTIF( AV$7:AV11, AV11 )</f>
        <v>2</v>
      </c>
      <c r="AX11" s="287">
        <f t="shared" si="22"/>
        <v>29.2</v>
      </c>
      <c r="AY11" s="234">
        <f t="shared" si="23"/>
        <v>30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8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26</v>
      </c>
      <c r="BF12" s="240" t="str">
        <f t="shared" ca="1" si="7"/>
        <v>Integrys Energy Group,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29</v>
      </c>
      <c r="AW13" s="234">
        <f>COUNTIF( AV$7:AV13, AV13 )</f>
        <v>3</v>
      </c>
      <c r="AX13" s="287">
        <f t="shared" si="22"/>
        <v>29.3</v>
      </c>
      <c r="AY13" s="234">
        <f t="shared" si="23"/>
        <v>31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8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18.69811320754717</v>
      </c>
      <c r="Z14" s="261"/>
      <c r="AA14" s="433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31</v>
      </c>
      <c r="BF14" s="240" t="str">
        <f t="shared" ca="1" si="7"/>
        <v>Eversource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18.716981132075471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18.605263157894736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19.153846153846153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18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28</v>
      </c>
      <c r="AS16" s="286">
        <v>18</v>
      </c>
      <c r="AT16" s="286" t="s">
        <v>283</v>
      </c>
      <c r="AV16" s="234">
        <f t="shared" si="21"/>
        <v>29</v>
      </c>
      <c r="AW16" s="234">
        <f>COUNTIF( AV$7:AV16, AV16 )</f>
        <v>4</v>
      </c>
      <c r="AX16" s="287">
        <f t="shared" si="22"/>
        <v>29.4</v>
      </c>
      <c r="AY16" s="234">
        <f t="shared" si="23"/>
        <v>32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48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9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50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51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6</v>
      </c>
      <c r="AX21" s="287">
        <f t="shared" si="22"/>
        <v>14.6</v>
      </c>
      <c r="AY21" s="234">
        <f t="shared" si="23"/>
        <v>19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26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7</v>
      </c>
      <c r="AX22" s="287">
        <f t="shared" si="22"/>
        <v>14.7</v>
      </c>
      <c r="AY22" s="234">
        <f t="shared" si="23"/>
        <v>20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29</v>
      </c>
      <c r="AW23" s="234">
        <f>COUNTIF( AV$7:AV23, AV23 )</f>
        <v>5</v>
      </c>
      <c r="AX23" s="287">
        <f t="shared" si="22"/>
        <v>29.5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31</v>
      </c>
      <c r="B24" s="304" t="s">
        <v>16</v>
      </c>
      <c r="C24" s="304">
        <v>19</v>
      </c>
      <c r="D24" s="304" t="s">
        <v>288</v>
      </c>
      <c r="E24" s="305" t="str">
        <f t="shared" ca="1" si="8"/>
        <v>R</v>
      </c>
      <c r="F24" s="306"/>
      <c r="G24" s="307">
        <f t="shared" ca="1" si="1"/>
        <v>18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9" t="s">
        <v>292</v>
      </c>
      <c r="AV24" s="234">
        <f t="shared" si="21"/>
        <v>29</v>
      </c>
      <c r="AW24" s="234">
        <f>COUNTIF( AV$7:AV24, AV24 )</f>
        <v>6</v>
      </c>
      <c r="AX24" s="287">
        <f t="shared" si="22"/>
        <v>29.6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14</v>
      </c>
      <c r="BF24" s="240" t="str">
        <f t="shared" ca="1" si="7"/>
        <v>DTE Energy Company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DTE</v>
      </c>
    </row>
    <row r="25" spans="1:61" ht="13.8" x14ac:dyDescent="0.25">
      <c r="A25" s="303" t="s">
        <v>32</v>
      </c>
      <c r="B25" s="304" t="s">
        <v>16</v>
      </c>
      <c r="C25" s="304">
        <v>19</v>
      </c>
      <c r="D25" s="304" t="s">
        <v>289</v>
      </c>
      <c r="E25" s="305" t="str">
        <f t="shared" ca="1" si="8"/>
        <v>R</v>
      </c>
      <c r="F25" s="306"/>
      <c r="G25" s="307">
        <f t="shared" ca="1" si="1"/>
        <v>19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9" t="s">
        <v>296</v>
      </c>
      <c r="AV25" s="234">
        <f t="shared" si="21"/>
        <v>29</v>
      </c>
      <c r="AW25" s="234">
        <f>COUNTIF( AV$7:AV25, AV25 )</f>
        <v>7</v>
      </c>
      <c r="AX25" s="287">
        <f t="shared" si="22"/>
        <v>29.7</v>
      </c>
      <c r="AY25" s="234">
        <f t="shared" si="23"/>
        <v>35</v>
      </c>
      <c r="AZ25" s="236"/>
      <c r="BA25" s="236"/>
      <c r="BC25" s="234">
        <f t="shared" ca="1" si="24"/>
        <v>19</v>
      </c>
      <c r="BD25" s="288">
        <f t="shared" ca="1" si="6"/>
        <v>15</v>
      </c>
      <c r="BF25" s="240" t="str">
        <f t="shared" ca="1" si="7"/>
        <v>Duke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DUK</v>
      </c>
    </row>
    <row r="26" spans="1:61" ht="13.8" x14ac:dyDescent="0.25">
      <c r="A26" s="303" t="s">
        <v>57</v>
      </c>
      <c r="B26" s="304" t="s">
        <v>16</v>
      </c>
      <c r="C26" s="304">
        <v>19</v>
      </c>
      <c r="D26" s="304" t="s">
        <v>295</v>
      </c>
      <c r="E26" s="305" t="str">
        <f t="shared" ca="1" si="8"/>
        <v>R</v>
      </c>
      <c r="F26" s="306"/>
      <c r="G26" s="307">
        <f t="shared" ca="1" si="1"/>
        <v>20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>
        <f t="shared" ca="1" si="3"/>
        <v>1</v>
      </c>
      <c r="AH26" s="236" t="str">
        <f t="shared" ca="1" si="18"/>
        <v/>
      </c>
      <c r="AJ26" s="236">
        <f t="shared" ca="1" si="19"/>
        <v>51</v>
      </c>
      <c r="AK26" s="236" t="str">
        <f t="shared" ca="1" si="20"/>
        <v>BBB-</v>
      </c>
      <c r="AL26" s="236">
        <f t="shared" ca="1" si="20"/>
        <v>17</v>
      </c>
      <c r="AM26" s="236" t="str">
        <f t="shared" ca="1" si="4"/>
        <v>Change</v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29</v>
      </c>
      <c r="AW26" s="234">
        <f>COUNTIF( AV$7:AV26, AV26 )</f>
        <v>8</v>
      </c>
      <c r="AX26" s="287">
        <f t="shared" si="22"/>
        <v>29.8</v>
      </c>
      <c r="AY26" s="234">
        <f t="shared" si="23"/>
        <v>36</v>
      </c>
      <c r="AZ26" s="236"/>
      <c r="BA26" s="236"/>
      <c r="BC26" s="234">
        <f t="shared" ca="1" si="24"/>
        <v>20</v>
      </c>
      <c r="BD26" s="288">
        <f t="shared" ca="1" si="6"/>
        <v>16</v>
      </c>
      <c r="BF26" s="240" t="str">
        <f t="shared" ca="1" si="7"/>
        <v>Edison International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EIX</v>
      </c>
    </row>
    <row r="27" spans="1:61" ht="13.8" x14ac:dyDescent="0.25">
      <c r="A27" s="303" t="s">
        <v>260</v>
      </c>
      <c r="B27" s="304" t="s">
        <v>16</v>
      </c>
      <c r="C27" s="304">
        <v>19</v>
      </c>
      <c r="D27" s="304" t="s">
        <v>300</v>
      </c>
      <c r="E27" s="305" t="str">
        <f t="shared" ca="1" si="8"/>
        <v>R</v>
      </c>
      <c r="F27" s="306"/>
      <c r="G27" s="307">
        <f t="shared" ca="1" si="1"/>
        <v>26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>
        <f t="shared" ca="1" si="3"/>
        <v>1</v>
      </c>
      <c r="AH27" s="236" t="str">
        <f t="shared" ca="1" si="18"/>
        <v/>
      </c>
      <c r="AJ27" s="236">
        <f t="shared" ca="1" si="19"/>
        <v>40</v>
      </c>
      <c r="AK27" s="236" t="str">
        <f t="shared" ca="1" si="20"/>
        <v>BBB</v>
      </c>
      <c r="AL27" s="236">
        <f t="shared" ca="1" si="20"/>
        <v>18</v>
      </c>
      <c r="AM27" s="236" t="str">
        <f t="shared" ca="1" si="4"/>
        <v>Change</v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46</v>
      </c>
      <c r="AW27" s="234">
        <f>COUNTIF( AV$7:AV27, AV27 )</f>
        <v>1</v>
      </c>
      <c r="AX27" s="287">
        <f t="shared" si="22"/>
        <v>46.1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6"/>
        <v>22</v>
      </c>
      <c r="BF27" s="240" t="str">
        <f t="shared" ca="1" si="7"/>
        <v>Great Plains Energy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GXP</v>
      </c>
    </row>
    <row r="28" spans="1:61" ht="13.8" x14ac:dyDescent="0.25">
      <c r="A28" s="303" t="s">
        <v>12</v>
      </c>
      <c r="B28" s="304" t="s">
        <v>16</v>
      </c>
      <c r="C28" s="304">
        <v>19</v>
      </c>
      <c r="D28" s="304" t="s">
        <v>308</v>
      </c>
      <c r="E28" s="305" t="str">
        <f t="shared" ca="1" si="8"/>
        <v>D</v>
      </c>
      <c r="F28" s="306"/>
      <c r="G28" s="307">
        <f t="shared" ca="1" si="1"/>
        <v>30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25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260</v>
      </c>
      <c r="AR28" s="286" t="s">
        <v>16</v>
      </c>
      <c r="AS28" s="286">
        <v>19</v>
      </c>
      <c r="AT28" s="286" t="s">
        <v>300</v>
      </c>
      <c r="AV28" s="234">
        <f t="shared" si="21"/>
        <v>14</v>
      </c>
      <c r="AW28" s="234">
        <f>COUNTIF( AV$7:AV28, AV28 )</f>
        <v>8</v>
      </c>
      <c r="AX28" s="287">
        <f t="shared" si="22"/>
        <v>14.8</v>
      </c>
      <c r="AY28" s="234">
        <f t="shared" si="23"/>
        <v>21</v>
      </c>
      <c r="AZ28" s="236"/>
      <c r="BA28" s="236"/>
      <c r="BC28" s="234">
        <f t="shared" ca="1" si="24"/>
        <v>22</v>
      </c>
      <c r="BD28" s="288">
        <f t="shared" ca="1" si="6"/>
        <v>28</v>
      </c>
      <c r="BF28" s="240" t="str">
        <f t="shared" ca="1" si="7"/>
        <v>MDU Resources Group,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MDU</v>
      </c>
    </row>
    <row r="29" spans="1:61" ht="13.8" x14ac:dyDescent="0.25">
      <c r="A29" s="303" t="s">
        <v>23</v>
      </c>
      <c r="B29" s="304" t="s">
        <v>16</v>
      </c>
      <c r="C29" s="304">
        <v>19</v>
      </c>
      <c r="D29" s="304" t="s">
        <v>322</v>
      </c>
      <c r="E29" s="305" t="str">
        <f t="shared" ca="1" si="8"/>
        <v>R</v>
      </c>
      <c r="F29" s="306"/>
      <c r="G29" s="307">
        <f t="shared" ca="1" si="1"/>
        <v>38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27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46</v>
      </c>
      <c r="AW29" s="234">
        <f>COUNTIF( AV$7:AV29, AV29 )</f>
        <v>2</v>
      </c>
      <c r="AX29" s="287">
        <f t="shared" si="22"/>
        <v>46.2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6"/>
        <v>35</v>
      </c>
      <c r="BF29" s="240" t="str">
        <f t="shared" ca="1" si="7"/>
        <v>Pepco Holdings,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POM</v>
      </c>
    </row>
    <row r="30" spans="1:61" ht="13.8" x14ac:dyDescent="0.25">
      <c r="A30" s="303" t="s">
        <v>45</v>
      </c>
      <c r="B30" s="304" t="s">
        <v>16</v>
      </c>
      <c r="C30" s="304">
        <v>19</v>
      </c>
      <c r="D30" s="304" t="s">
        <v>318</v>
      </c>
      <c r="E30" s="305" t="str">
        <f t="shared" ca="1" si="8"/>
        <v>MR</v>
      </c>
      <c r="F30" s="306"/>
      <c r="G30" s="307">
        <f t="shared" ca="1" si="1"/>
        <v>44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28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29</v>
      </c>
      <c r="AW30" s="234">
        <f>COUNTIF( AV$7:AV30, AV30 )</f>
        <v>9</v>
      </c>
      <c r="AX30" s="287">
        <f t="shared" si="22"/>
        <v>29.9</v>
      </c>
      <c r="AY30" s="234">
        <f t="shared" si="23"/>
        <v>37</v>
      </c>
      <c r="AZ30" s="236"/>
      <c r="BA30" s="236"/>
      <c r="BC30" s="234">
        <f t="shared" ca="1" si="24"/>
        <v>24</v>
      </c>
      <c r="BD30" s="288">
        <f t="shared" ca="1" si="6"/>
        <v>41</v>
      </c>
      <c r="BF30" s="240" t="str">
        <f t="shared" ca="1" si="7"/>
        <v>Public Service Enterprise Group Incorporated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PEG</v>
      </c>
    </row>
    <row r="31" spans="1:61" ht="13.8" x14ac:dyDescent="0.25">
      <c r="A31" s="303" t="s">
        <v>13</v>
      </c>
      <c r="B31" s="304" t="s">
        <v>16</v>
      </c>
      <c r="C31" s="304">
        <v>19</v>
      </c>
      <c r="D31" s="304" t="s">
        <v>326</v>
      </c>
      <c r="E31" s="305" t="str">
        <f t="shared" ca="1" si="8"/>
        <v>MR</v>
      </c>
      <c r="F31" s="306"/>
      <c r="G31" s="307">
        <f t="shared" ca="1" si="1"/>
        <v>45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29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29</v>
      </c>
      <c r="AW31" s="234">
        <f>COUNTIF( AV$7:AV31, AV31 )</f>
        <v>10</v>
      </c>
      <c r="AX31" s="287">
        <f t="shared" si="22"/>
        <v>30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43</v>
      </c>
      <c r="BF31" s="240" t="str">
        <f t="shared" ca="1" si="7"/>
        <v>SCANA Corporation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SCG</v>
      </c>
    </row>
    <row r="32" spans="1:61" ht="13.8" x14ac:dyDescent="0.25">
      <c r="A32" s="303" t="s">
        <v>25</v>
      </c>
      <c r="B32" s="304" t="s">
        <v>16</v>
      </c>
      <c r="C32" s="304">
        <v>19</v>
      </c>
      <c r="D32" s="304" t="s">
        <v>328</v>
      </c>
      <c r="E32" s="305" t="str">
        <f t="shared" ca="1" si="8"/>
        <v>MR</v>
      </c>
      <c r="F32" s="306"/>
      <c r="G32" s="307">
        <f t="shared" ca="1" si="1"/>
        <v>46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30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6"/>
        <v>44</v>
      </c>
      <c r="BF32" s="240" t="str">
        <f t="shared" ca="1" si="7"/>
        <v>Sempra Energy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SRE</v>
      </c>
    </row>
    <row r="33" spans="1:61" ht="13.8" x14ac:dyDescent="0.25">
      <c r="A33" s="303" t="s">
        <v>62</v>
      </c>
      <c r="B33" s="304" t="s">
        <v>16</v>
      </c>
      <c r="C33" s="304">
        <v>19</v>
      </c>
      <c r="D33" s="304" t="s">
        <v>329</v>
      </c>
      <c r="E33" s="305" t="str">
        <f t="shared" ca="1" si="8"/>
        <v>R</v>
      </c>
      <c r="F33" s="306"/>
      <c r="G33" s="307">
        <f t="shared" ca="1" si="1"/>
        <v>48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31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46</v>
      </c>
      <c r="BF33" s="240" t="str">
        <f t="shared" ca="1" si="7"/>
        <v>TECO Energy,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TE</v>
      </c>
    </row>
    <row r="34" spans="1:61" ht="13.8" x14ac:dyDescent="0.25">
      <c r="A34" s="303" t="s">
        <v>59</v>
      </c>
      <c r="B34" s="304" t="s">
        <v>16</v>
      </c>
      <c r="C34" s="304">
        <v>19</v>
      </c>
      <c r="D34" s="304" t="s">
        <v>336</v>
      </c>
      <c r="E34" s="305" t="str">
        <f t="shared" ca="1" si="8"/>
        <v>R</v>
      </c>
      <c r="F34" s="306"/>
      <c r="G34" s="307">
        <f t="shared" ca="1" si="1"/>
        <v>53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>
        <f t="shared" ca="1" si="3"/>
        <v>1</v>
      </c>
      <c r="AH34" s="236" t="str">
        <f t="shared" ca="1" si="18"/>
        <v/>
      </c>
      <c r="AJ34" s="236">
        <f t="shared" ca="1" si="19"/>
        <v>50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4"/>
        <v>Change</v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9</v>
      </c>
      <c r="AX34" s="287">
        <f t="shared" si="22"/>
        <v>14.9</v>
      </c>
      <c r="AY34" s="234">
        <f t="shared" si="23"/>
        <v>22</v>
      </c>
      <c r="AZ34" s="236"/>
      <c r="BA34" s="236"/>
      <c r="BC34" s="234">
        <f t="shared" ca="1" si="24"/>
        <v>28</v>
      </c>
      <c r="BD34" s="288">
        <f t="shared" ca="1" si="6"/>
        <v>49</v>
      </c>
      <c r="BF34" s="240" t="str">
        <f t="shared" ca="1" si="7"/>
        <v>Westar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WR</v>
      </c>
    </row>
    <row r="35" spans="1:61" ht="13.8" x14ac:dyDescent="0.25">
      <c r="A35" s="303" t="s">
        <v>258</v>
      </c>
      <c r="B35" s="304" t="s">
        <v>28</v>
      </c>
      <c r="C35" s="304">
        <v>18</v>
      </c>
      <c r="D35" s="304" t="s">
        <v>274</v>
      </c>
      <c r="E35" s="305" t="str">
        <f t="shared" ca="1" si="8"/>
        <v>R</v>
      </c>
      <c r="F35" s="306"/>
      <c r="G35" s="307">
        <f t="shared" ca="1" si="1"/>
        <v>10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32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</v>
      </c>
      <c r="BF35" s="240" t="str">
        <f t="shared" ca="1" si="7"/>
        <v>American Electric Power Company, Inc.</v>
      </c>
      <c r="BG35" s="240" t="str">
        <f t="shared" ca="1" si="7"/>
        <v>BBB</v>
      </c>
      <c r="BH35" s="240">
        <f t="shared" ca="1" si="7"/>
        <v>18</v>
      </c>
      <c r="BI35" s="240" t="str">
        <f t="shared" ca="1" si="7"/>
        <v>AEP</v>
      </c>
    </row>
    <row r="36" spans="1:61" ht="13.8" x14ac:dyDescent="0.25">
      <c r="A36" s="303" t="s">
        <v>55</v>
      </c>
      <c r="B36" s="304" t="s">
        <v>28</v>
      </c>
      <c r="C36" s="304">
        <v>18</v>
      </c>
      <c r="D36" s="304" t="s">
        <v>277</v>
      </c>
      <c r="E36" s="305" t="str">
        <f t="shared" ca="1" si="8"/>
        <v>R</v>
      </c>
      <c r="F36" s="306"/>
      <c r="G36" s="307">
        <f t="shared" ca="1" si="1"/>
        <v>11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33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4"/>
        <v/>
      </c>
      <c r="AQ36" s="286" t="s">
        <v>40</v>
      </c>
      <c r="AR36" s="286" t="s">
        <v>49</v>
      </c>
      <c r="AS36" s="286">
        <v>17</v>
      </c>
      <c r="AT36" s="286" t="s">
        <v>310</v>
      </c>
      <c r="AV36" s="234">
        <f t="shared" si="21"/>
        <v>46</v>
      </c>
      <c r="AW36" s="234">
        <f>COUNTIF( AV$7:AV36, AV36 )</f>
        <v>3</v>
      </c>
      <c r="AX36" s="287">
        <f t="shared" si="22"/>
        <v>46.3</v>
      </c>
      <c r="AY36" s="234">
        <f t="shared" si="23"/>
        <v>48</v>
      </c>
      <c r="AZ36" s="236"/>
      <c r="BA36" s="236"/>
      <c r="BC36" s="234">
        <f t="shared" ca="1" si="24"/>
        <v>30</v>
      </c>
      <c r="BD36" s="288">
        <f t="shared" ca="1" si="6"/>
        <v>5</v>
      </c>
      <c r="BF36" s="240" t="str">
        <f t="shared" ca="1" si="7"/>
        <v>Avista Corporation</v>
      </c>
      <c r="BG36" s="240" t="str">
        <f t="shared" ca="1" si="7"/>
        <v>BBB</v>
      </c>
      <c r="BH36" s="240">
        <f t="shared" ca="1" si="7"/>
        <v>18</v>
      </c>
      <c r="BI36" s="240" t="str">
        <f t="shared" ca="1" si="7"/>
        <v>AVA</v>
      </c>
    </row>
    <row r="37" spans="1:61" ht="13.8" x14ac:dyDescent="0.25">
      <c r="A37" s="303" t="s">
        <v>48</v>
      </c>
      <c r="B37" s="304" t="s">
        <v>28</v>
      </c>
      <c r="C37" s="304">
        <v>18</v>
      </c>
      <c r="D37" s="304" t="s">
        <v>279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34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512</v>
      </c>
      <c r="AR37" s="286" t="s">
        <v>10</v>
      </c>
      <c r="AS37" s="286">
        <v>20</v>
      </c>
      <c r="AT37" s="286" t="s">
        <v>511</v>
      </c>
      <c r="AV37" s="234">
        <f t="shared" si="21"/>
        <v>2</v>
      </c>
      <c r="AW37" s="234">
        <f>COUNTIF( AV$7:AV37, AV37 )</f>
        <v>7</v>
      </c>
      <c r="AX37" s="287">
        <f t="shared" si="22"/>
        <v>2.7</v>
      </c>
      <c r="AY37" s="234">
        <f t="shared" si="23"/>
        <v>8</v>
      </c>
      <c r="AZ37" s="236"/>
      <c r="BA37" s="236"/>
      <c r="BC37" s="234">
        <f t="shared" ca="1" si="24"/>
        <v>31</v>
      </c>
      <c r="BD37" s="288">
        <f t="shared" ca="1" si="6"/>
        <v>7</v>
      </c>
      <c r="BF37" s="240" t="str">
        <f t="shared" ca="1" si="7"/>
        <v>Black Hills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BKH</v>
      </c>
    </row>
    <row r="38" spans="1:61" ht="13.8" x14ac:dyDescent="0.25">
      <c r="A38" s="303" t="s">
        <v>60</v>
      </c>
      <c r="B38" s="304" t="s">
        <v>28</v>
      </c>
      <c r="C38" s="304">
        <v>18</v>
      </c>
      <c r="D38" s="304" t="s">
        <v>283</v>
      </c>
      <c r="E38" s="305" t="str">
        <f t="shared" ca="1" si="8"/>
        <v>R</v>
      </c>
      <c r="F38" s="306"/>
      <c r="G38" s="307">
        <f t="shared" ca="1" si="1"/>
        <v>15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35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29</v>
      </c>
      <c r="AW38" s="234">
        <f>COUNTIF( AV$7:AV38, AV38 )</f>
        <v>11</v>
      </c>
      <c r="AX38" s="287">
        <f t="shared" si="22"/>
        <v>30.1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10</v>
      </c>
      <c r="BF38" s="240" t="str">
        <f t="shared" ca="1" si="7"/>
        <v>CMS Energy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CMS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36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.8" x14ac:dyDescent="0.25">
      <c r="A40" s="303" t="s">
        <v>35</v>
      </c>
      <c r="B40" s="304" t="s">
        <v>28</v>
      </c>
      <c r="C40" s="304">
        <v>18</v>
      </c>
      <c r="D40" s="304" t="s">
        <v>292</v>
      </c>
      <c r="E40" s="305" t="str">
        <f t="shared" ca="1" si="8"/>
        <v>R</v>
      </c>
      <c r="F40" s="306"/>
      <c r="G40" s="307">
        <f t="shared" ca="1" si="1"/>
        <v>22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37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29</v>
      </c>
      <c r="AW40" s="234">
        <f>COUNTIF( AV$7:AV40, AV40 )</f>
        <v>12</v>
      </c>
      <c r="AX40" s="287">
        <f t="shared" si="22"/>
        <v>30.2</v>
      </c>
      <c r="AY40" s="234">
        <f t="shared" si="23"/>
        <v>40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Empire District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EDE</v>
      </c>
    </row>
    <row r="41" spans="1:61" ht="13.8" x14ac:dyDescent="0.25">
      <c r="A41" s="303" t="s">
        <v>36</v>
      </c>
      <c r="B41" s="304" t="s">
        <v>28</v>
      </c>
      <c r="C41" s="304">
        <v>18</v>
      </c>
      <c r="D41" s="304" t="s">
        <v>296</v>
      </c>
      <c r="E41" s="305" t="str">
        <f t="shared" ca="1" si="8"/>
        <v>R</v>
      </c>
      <c r="F41" s="306"/>
      <c r="G41" s="307">
        <f t="shared" ca="1" si="1"/>
        <v>23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38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10</v>
      </c>
      <c r="AX41" s="287">
        <f t="shared" si="22"/>
        <v>15</v>
      </c>
      <c r="AY41" s="234">
        <f t="shared" si="23"/>
        <v>23</v>
      </c>
      <c r="AZ41" s="236"/>
      <c r="BA41" s="236"/>
      <c r="BC41" s="234">
        <f t="shared" ca="1" si="24"/>
        <v>35</v>
      </c>
      <c r="BD41" s="288">
        <f t="shared" ca="1" si="6"/>
        <v>19</v>
      </c>
      <c r="BF41" s="240" t="str">
        <f t="shared" ca="1" si="25"/>
        <v>Entergy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ETR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39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29</v>
      </c>
      <c r="AW42" s="234">
        <f>COUNTIF( AV$7:AV42, AV42 )</f>
        <v>13</v>
      </c>
      <c r="AX42" s="287">
        <f t="shared" si="22"/>
        <v>30.3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20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451</v>
      </c>
      <c r="B43" s="304" t="s">
        <v>28</v>
      </c>
      <c r="C43" s="304">
        <v>18</v>
      </c>
      <c r="D43" s="304" t="s">
        <v>443</v>
      </c>
      <c r="E43" s="305" t="str">
        <f t="shared" ca="1" si="8"/>
        <v>R</v>
      </c>
      <c r="F43" s="306"/>
      <c r="G43" s="307">
        <f t="shared" ca="1" si="1"/>
        <v>57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9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24</v>
      </c>
      <c r="BF43" s="240" t="str">
        <f t="shared" ca="1" si="25"/>
        <v>Iberdrola USA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**EAST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29</v>
      </c>
      <c r="AW44" s="234">
        <f>COUNTIF( AV$7:AV44, AV44 )</f>
        <v>14</v>
      </c>
      <c r="AX44" s="287">
        <f t="shared" si="22"/>
        <v>30.4</v>
      </c>
      <c r="AY44" s="234">
        <f t="shared" si="23"/>
        <v>42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29</v>
      </c>
      <c r="AW45" s="234">
        <f>COUNTIF( AV$7:AV45, AV45 )</f>
        <v>15</v>
      </c>
      <c r="AX45" s="287">
        <f t="shared" si="22"/>
        <v>30.5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37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29</v>
      </c>
      <c r="AW46" s="234">
        <f>COUNTIF( AV$7:AV46, AV46 )</f>
        <v>16</v>
      </c>
      <c r="AX46" s="287">
        <f t="shared" si="22"/>
        <v>30.6</v>
      </c>
      <c r="AY46" s="234">
        <f t="shared" si="23"/>
        <v>44</v>
      </c>
      <c r="AZ46" s="236"/>
      <c r="BA46" s="236"/>
      <c r="BC46" s="234">
        <f t="shared" ca="1" si="24"/>
        <v>40</v>
      </c>
      <c r="BD46" s="288">
        <f t="shared" ca="1" si="6"/>
        <v>34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45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11</v>
      </c>
      <c r="AX47" s="287">
        <f t="shared" si="22"/>
        <v>15.1</v>
      </c>
      <c r="AY47" s="234">
        <f t="shared" si="23"/>
        <v>24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.8" x14ac:dyDescent="0.25">
      <c r="A48" s="303" t="s">
        <v>42</v>
      </c>
      <c r="B48" s="304" t="s">
        <v>28</v>
      </c>
      <c r="C48" s="304">
        <v>18</v>
      </c>
      <c r="D48" s="304" t="s">
        <v>320</v>
      </c>
      <c r="E48" s="305" t="str">
        <f t="shared" ca="1" si="8"/>
        <v>R</v>
      </c>
      <c r="F48" s="306"/>
      <c r="G48" s="307">
        <f t="shared" ca="1" si="1"/>
        <v>41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46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46</v>
      </c>
      <c r="AW48" s="234">
        <f>COUNTIF( AV$7:AV48, AV48 )</f>
        <v>4</v>
      </c>
      <c r="AX48" s="287">
        <f t="shared" si="22"/>
        <v>46.4</v>
      </c>
      <c r="AY48" s="234">
        <f t="shared" si="23"/>
        <v>49</v>
      </c>
      <c r="AZ48" s="236"/>
      <c r="BA48" s="236"/>
      <c r="BC48" s="234">
        <f t="shared" ca="1" si="24"/>
        <v>42</v>
      </c>
      <c r="BD48" s="288">
        <f t="shared" ca="1" si="6"/>
        <v>38</v>
      </c>
      <c r="BF48" s="240" t="str">
        <f t="shared" ca="1" si="25"/>
        <v>PNM Resources, Inc.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PNM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42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47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12</v>
      </c>
      <c r="AX49" s="287">
        <f t="shared" si="22"/>
        <v>15.2</v>
      </c>
      <c r="AY49" s="234">
        <f t="shared" si="23"/>
        <v>25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43</v>
      </c>
      <c r="B50" s="304" t="s">
        <v>28</v>
      </c>
      <c r="C50" s="304">
        <v>18</v>
      </c>
      <c r="D50" s="304" t="s">
        <v>324</v>
      </c>
      <c r="E50" s="305" t="str">
        <f t="shared" ca="1" si="8"/>
        <v>MR</v>
      </c>
      <c r="F50" s="306"/>
      <c r="G50" s="307">
        <f t="shared" ca="1" si="1"/>
        <v>43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48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13</v>
      </c>
      <c r="AX50" s="287">
        <f t="shared" si="22"/>
        <v>15.3</v>
      </c>
      <c r="AY50" s="234">
        <f t="shared" si="23"/>
        <v>26</v>
      </c>
      <c r="AZ50" s="236"/>
      <c r="BA50" s="236"/>
      <c r="BC50" s="234">
        <f t="shared" ca="1" si="24"/>
        <v>44</v>
      </c>
      <c r="BD50" s="288">
        <f t="shared" ca="1" si="6"/>
        <v>40</v>
      </c>
      <c r="BF50" s="240" t="str">
        <f t="shared" ca="1" si="25"/>
        <v>PPL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PPL</v>
      </c>
    </row>
    <row r="51" spans="1:61" ht="13.8" x14ac:dyDescent="0.25">
      <c r="A51" s="303" t="s">
        <v>75</v>
      </c>
      <c r="B51" s="304" t="s">
        <v>28</v>
      </c>
      <c r="C51" s="304">
        <v>18</v>
      </c>
      <c r="D51" s="304" t="s">
        <v>331</v>
      </c>
      <c r="E51" s="305" t="str">
        <f t="shared" ca="1" si="8"/>
        <v>R</v>
      </c>
      <c r="F51" s="306"/>
      <c r="G51" s="307">
        <f t="shared" ca="1" si="1"/>
        <v>49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49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47</v>
      </c>
      <c r="BF51" s="240" t="str">
        <f t="shared" ca="1" si="25"/>
        <v>UIL Holdings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UIL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14</v>
      </c>
      <c r="AX52" s="287">
        <f t="shared" si="22"/>
        <v>15.4</v>
      </c>
      <c r="AY52" s="234">
        <f t="shared" si="23"/>
        <v>27</v>
      </c>
      <c r="AZ52" s="236"/>
      <c r="BA52" s="236"/>
      <c r="BC52" s="234">
        <f t="shared" ca="1" si="24"/>
        <v>46</v>
      </c>
      <c r="BD52" s="288">
        <f t="shared" ca="1" si="6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29</v>
      </c>
      <c r="AW53" s="234">
        <f>COUNTIF( AV$7:AV53, AV53 )</f>
        <v>17</v>
      </c>
      <c r="AX53" s="287">
        <f t="shared" si="22"/>
        <v>30.7</v>
      </c>
      <c r="AY53" s="234">
        <f t="shared" si="23"/>
        <v>45</v>
      </c>
      <c r="AZ53" s="236"/>
      <c r="BA53" s="236"/>
      <c r="BC53" s="234">
        <f t="shared" ca="1" si="24"/>
        <v>47</v>
      </c>
      <c r="BD53" s="288">
        <f t="shared" ca="1" si="6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8"/>
        <v>MR</v>
      </c>
      <c r="F54" s="306"/>
      <c r="G54" s="307">
        <f t="shared" ca="1" si="1"/>
        <v>33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10</v>
      </c>
      <c r="AX54" s="287">
        <f t="shared" si="22"/>
        <v>3</v>
      </c>
      <c r="AY54" s="234">
        <f t="shared" si="23"/>
        <v>11</v>
      </c>
      <c r="AZ54" s="236"/>
      <c r="BA54" s="236"/>
      <c r="BC54" s="234">
        <f t="shared" ca="1" si="24"/>
        <v>48</v>
      </c>
      <c r="BD54" s="288">
        <f t="shared" ca="1" si="6"/>
        <v>30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14</v>
      </c>
      <c r="AW55" s="234">
        <f>COUNTIF( AV$7:AV55, AV55 )</f>
        <v>15</v>
      </c>
      <c r="AX55" s="287">
        <f t="shared" si="22"/>
        <v>15.5</v>
      </c>
      <c r="AY55" s="234">
        <f t="shared" si="23"/>
        <v>28</v>
      </c>
      <c r="AZ55" s="236"/>
      <c r="BA55" s="236"/>
      <c r="BC55" s="234">
        <f t="shared" ca="1" si="24"/>
        <v>49</v>
      </c>
      <c r="BD55" s="288">
        <f t="shared" ca="1" si="6"/>
        <v>42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11</v>
      </c>
      <c r="AX56" s="287">
        <f t="shared" si="22"/>
        <v>3.1</v>
      </c>
      <c r="AY56" s="234">
        <f t="shared" si="23"/>
        <v>12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12</v>
      </c>
      <c r="AX57" s="287">
        <f t="shared" si="22"/>
        <v>3.2</v>
      </c>
      <c r="AY57" s="234">
        <f t="shared" si="23"/>
        <v>13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62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475</v>
      </c>
      <c r="B62" s="304" t="s">
        <v>28</v>
      </c>
      <c r="C62" s="304">
        <v>18</v>
      </c>
      <c r="D62" s="304" t="s">
        <v>441</v>
      </c>
      <c r="E62" s="305" t="str">
        <f t="shared" ca="1" si="8"/>
        <v>R</v>
      </c>
      <c r="F62" s="306"/>
      <c r="G62" s="307">
        <f t="shared" ca="1" si="1"/>
        <v>51</v>
      </c>
      <c r="H62" s="250"/>
      <c r="I62" s="250"/>
      <c r="AF62" s="236">
        <f t="shared" si="2"/>
        <v>0</v>
      </c>
      <c r="AG62" s="236" t="str">
        <f t="shared" ca="1" si="3"/>
        <v/>
      </c>
      <c r="AH62" s="236" t="str">
        <f t="shared" ca="1" si="18"/>
        <v/>
      </c>
      <c r="AJ62" s="236">
        <f t="shared" ca="1" si="19"/>
        <v>63</v>
      </c>
      <c r="AK62" s="236" t="str">
        <f t="shared" ca="1" si="20"/>
        <v>BBB</v>
      </c>
      <c r="AL62" s="236">
        <f t="shared" ca="1" si="20"/>
        <v>18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476</v>
      </c>
      <c r="B63" s="304"/>
      <c r="C63" s="304"/>
      <c r="D63" s="304" t="s">
        <v>447</v>
      </c>
      <c r="E63" s="305" t="str">
        <f t="shared" ca="1" si="8"/>
        <v>R</v>
      </c>
      <c r="F63" s="306"/>
      <c r="G63" s="307">
        <f t="shared" ca="1" si="1"/>
        <v>50</v>
      </c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>
        <f t="shared" ca="1" si="19"/>
        <v>64</v>
      </c>
      <c r="AK63" s="236">
        <f t="shared" ca="1" si="20"/>
        <v>0</v>
      </c>
      <c r="AL63" s="236">
        <f t="shared" ca="1" si="20"/>
        <v>0</v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248</v>
      </c>
      <c r="B64" s="304"/>
      <c r="C64" s="304"/>
      <c r="D64" s="304" t="s">
        <v>444</v>
      </c>
      <c r="E64" s="305" t="str">
        <f t="shared" ca="1" si="8"/>
        <v>D</v>
      </c>
      <c r="F64" s="306"/>
      <c r="G64" s="307">
        <f t="shared" ca="1" si="1"/>
        <v>59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19"/>
        <v>58</v>
      </c>
      <c r="AK64" s="236" t="str">
        <f t="shared" ca="1" si="20"/>
        <v>CCC-</v>
      </c>
      <c r="AL64" s="236">
        <f t="shared" ca="1" si="20"/>
        <v>8</v>
      </c>
      <c r="AM64" s="236" t="str">
        <f t="shared" ca="1" si="4"/>
        <v>Change</v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427</v>
      </c>
      <c r="AR65" s="286" t="s">
        <v>28</v>
      </c>
      <c r="AS65" s="286">
        <v>18</v>
      </c>
      <c r="AT65" s="286" t="s">
        <v>441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Q67" s="286" t="s">
        <v>248</v>
      </c>
      <c r="AR67" s="286"/>
      <c r="AS67" s="286"/>
      <c r="AT67" s="286" t="s">
        <v>444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18.716981132075471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18.69811320754717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1:E65">
    <cfRule type="expression" dxfId="476" priority="28" stopIfTrue="1">
      <formula>IF( $AH7 = 1, TRUE, FALSE )</formula>
    </cfRule>
    <cfRule type="expression" dxfId="475" priority="29" stopIfTrue="1">
      <formula>IF( $AG7 = 1, TRUE, FALSE )</formula>
    </cfRule>
    <cfRule type="expression" dxfId="474" priority="30" stopIfTrue="1">
      <formula>IF( $AF7 = 1, TRUE, FALSE )</formula>
    </cfRule>
  </conditionalFormatting>
  <conditionalFormatting sqref="A67:E67">
    <cfRule type="expression" dxfId="473" priority="31" stopIfTrue="1">
      <formula>IF( $AH67 = 1, TRUE, FALSE )</formula>
    </cfRule>
    <cfRule type="expression" dxfId="472" priority="32" stopIfTrue="1">
      <formula>IF( $AG67 = 1, TRUE, FALSE )</formula>
    </cfRule>
    <cfRule type="expression" dxfId="471" priority="33" stopIfTrue="1">
      <formula>IF( $AF67 = 1, TRUE, FALSE )</formula>
    </cfRule>
  </conditionalFormatting>
  <conditionalFormatting sqref="A66:E66">
    <cfRule type="expression" dxfId="470" priority="25" stopIfTrue="1">
      <formula>IF( $AH66 = 1, TRUE, FALSE )</formula>
    </cfRule>
    <cfRule type="expression" dxfId="469" priority="26" stopIfTrue="1">
      <formula>IF( $AG66 = 1, TRUE, FALSE )</formula>
    </cfRule>
    <cfRule type="expression" dxfId="468" priority="27" stopIfTrue="1">
      <formula>IF( $AF66 = 1, TRUE, FALSE )</formula>
    </cfRule>
  </conditionalFormatting>
  <conditionalFormatting sqref="A8:D58 B7:D7">
    <cfRule type="expression" dxfId="467" priority="22" stopIfTrue="1">
      <formula>IF( $AH7 = 1, TRUE, FALSE )</formula>
    </cfRule>
    <cfRule type="expression" dxfId="466" priority="23" stopIfTrue="1">
      <formula>IF( $AG7 = 1, TRUE, FALSE )</formula>
    </cfRule>
    <cfRule type="expression" dxfId="465" priority="24" stopIfTrue="1">
      <formula>IF( $AF7 = 1, TRUE, FALSE )</formula>
    </cfRule>
  </conditionalFormatting>
  <conditionalFormatting sqref="A59:D59">
    <cfRule type="expression" dxfId="464" priority="19" stopIfTrue="1">
      <formula>IF( $AH59 = 1, TRUE, FALSE )</formula>
    </cfRule>
    <cfRule type="expression" dxfId="463" priority="20" stopIfTrue="1">
      <formula>IF( $AG59 = 1, TRUE, FALSE )</formula>
    </cfRule>
    <cfRule type="expression" dxfId="462" priority="21" stopIfTrue="1">
      <formula>IF( $AF59 = 1, TRUE, FALSE )</formula>
    </cfRule>
  </conditionalFormatting>
  <conditionalFormatting sqref="A61:D65">
    <cfRule type="expression" dxfId="461" priority="16" stopIfTrue="1">
      <formula>IF( $AH61 = 1, TRUE, FALSE )</formula>
    </cfRule>
    <cfRule type="expression" dxfId="460" priority="17" stopIfTrue="1">
      <formula>IF( $AG61 = 1, TRUE, FALSE )</formula>
    </cfRule>
    <cfRule type="expression" dxfId="459" priority="18" stopIfTrue="1">
      <formula>IF( $AF61 = 1, TRUE, FALSE )</formula>
    </cfRule>
  </conditionalFormatting>
  <conditionalFormatting sqref="U8:U12">
    <cfRule type="cellIs" dxfId="458" priority="15" operator="equal">
      <formula>0</formula>
    </cfRule>
  </conditionalFormatting>
  <conditionalFormatting sqref="O8:O12 Q8:Q12">
    <cfRule type="cellIs" dxfId="457" priority="14" operator="equal">
      <formula>0</formula>
    </cfRule>
  </conditionalFormatting>
  <conditionalFormatting sqref="V8:V12">
    <cfRule type="cellIs" dxfId="456" priority="13" operator="equal">
      <formula>0</formula>
    </cfRule>
  </conditionalFormatting>
  <conditionalFormatting sqref="S8:S12">
    <cfRule type="cellIs" dxfId="455" priority="11" operator="equal">
      <formula>0</formula>
    </cfRule>
  </conditionalFormatting>
  <conditionalFormatting sqref="R8:R12">
    <cfRule type="cellIs" dxfId="454" priority="12" operator="equal">
      <formula>0</formula>
    </cfRule>
  </conditionalFormatting>
  <conditionalFormatting sqref="P8:P12">
    <cfRule type="cellIs" dxfId="453" priority="10" operator="equal">
      <formula>0</formula>
    </cfRule>
  </conditionalFormatting>
  <conditionalFormatting sqref="M8:M12">
    <cfRule type="cellIs" dxfId="452" priority="9" operator="equal">
      <formula>0</formula>
    </cfRule>
  </conditionalFormatting>
  <conditionalFormatting sqref="T8:T12">
    <cfRule type="cellIs" dxfId="451" priority="8" operator="equal">
      <formula>0</formula>
    </cfRule>
  </conditionalFormatting>
  <conditionalFormatting sqref="N8:N12">
    <cfRule type="cellIs" dxfId="450" priority="7" operator="equal">
      <formula>0</formula>
    </cfRule>
  </conditionalFormatting>
  <conditionalFormatting sqref="K8:K12">
    <cfRule type="cellIs" dxfId="449" priority="6" operator="equal">
      <formula>0</formula>
    </cfRule>
  </conditionalFormatting>
  <conditionalFormatting sqref="I8:I12">
    <cfRule type="cellIs" dxfId="448" priority="5" operator="equal">
      <formula>0</formula>
    </cfRule>
  </conditionalFormatting>
  <conditionalFormatting sqref="W8:W12">
    <cfRule type="cellIs" dxfId="447" priority="4" operator="equal">
      <formula>0</formula>
    </cfRule>
  </conditionalFormatting>
  <conditionalFormatting sqref="A7">
    <cfRule type="expression" dxfId="446" priority="1" stopIfTrue="1">
      <formula>IF( $AH7 = 1, TRUE, FALSE )</formula>
    </cfRule>
    <cfRule type="expression" dxfId="445" priority="2" stopIfTrue="1">
      <formula>IF( $AG7 = 1, TRUE, FALSE )</formula>
    </cfRule>
    <cfRule type="expression" dxfId="44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'Credit_2013Q4'!a:a</v>
      </c>
      <c r="AK2" s="240" t="str">
        <f>AK4 &amp; AK3</f>
        <v>'Credit_2013Q4'!b1</v>
      </c>
      <c r="AL2" s="240" t="str">
        <f>AL4 &amp; AL3</f>
        <v>'Credit_2013Q4'!c1</v>
      </c>
      <c r="AQ2" s="236"/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'Credit_2013Q4'!</v>
      </c>
      <c r="AK4" s="236" t="str">
        <f t="shared" ref="AK4:AL4" si="0">$AQ$5</f>
        <v>'Credit_2013Q4'!</v>
      </c>
      <c r="AL4" s="236" t="str">
        <f t="shared" si="0"/>
        <v>'Credit_2013Q4'!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(54)</v>
      </c>
      <c r="M5" s="509"/>
      <c r="N5" s="314"/>
      <c r="O5" s="507" t="str">
        <f ca="1">"Regulated" &amp; CHAR( 10 ) &amp; "(" &amp; O14 &amp; ")"</f>
        <v>Regulated
(35)</v>
      </c>
      <c r="P5" s="511"/>
      <c r="Q5" s="314"/>
      <c r="R5" s="507" t="str">
        <f ca="1">"Mostly Regulated" &amp; CHAR( 10 ) &amp; "(" &amp; R14 &amp; ")"</f>
        <v>Mostly Regulated
(17)</v>
      </c>
      <c r="S5" s="511"/>
      <c r="T5" s="314"/>
      <c r="U5" s="507" t="str">
        <f ca="1">"Diversified" &amp; CHAR( 10 ) &amp; "(" &amp; U14 &amp; ")"</f>
        <v>Diversified
(2)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497</v>
      </c>
    </row>
    <row r="6" spans="1:61" ht="28.5" customHeight="1" x14ac:dyDescent="0.25">
      <c r="A6" s="299" t="s">
        <v>0</v>
      </c>
      <c r="B6" s="300" t="s">
        <v>498</v>
      </c>
      <c r="C6" s="338" t="s">
        <v>470</v>
      </c>
      <c r="D6" s="301"/>
      <c r="E6" s="302">
        <v>41274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8" ca="1" si="1">OFFSET( INDIRECT( E$3 &amp; E$4 ), $G7 - 1, 0 )</f>
        <v>R</v>
      </c>
      <c r="F7" s="306"/>
      <c r="G7" s="307">
        <f t="shared" ref="G7:G64" ca="1" si="2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3">IF( LEN( C7 ) = 0, 0, IF( C7 = C6, AF6, IF( AF6 = 1, 0, 1 ) ) )</f>
        <v>1</v>
      </c>
      <c r="AG7" s="236" t="str">
        <f t="shared" ref="AG7:AG64" ca="1" si="4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5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6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7">OFFSET( BC7, -1, 0 ) + 1</f>
        <v>1</v>
      </c>
      <c r="BD7" s="288">
        <f t="shared" ref="BD7:BD62" ca="1" si="8">MATCH( BC7, $AY$7:$AY$63, 0 )</f>
        <v>46</v>
      </c>
      <c r="BF7" s="240" t="str">
        <f t="shared" ref="BF7:BI38" ca="1" si="9">OFFSET( AQ$6, $BD7, 0 )</f>
        <v>Southern Company</v>
      </c>
      <c r="BG7" s="240" t="str">
        <f t="shared" ca="1" si="9"/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1"/>
        <v>R</v>
      </c>
      <c r="F8" s="306"/>
      <c r="G8" s="307">
        <f t="shared" ca="1" si="2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3.7037037037037035E-2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3"/>
        <v>0</v>
      </c>
      <c r="AG8" s="236" t="str">
        <f t="shared" ca="1" si="4"/>
        <v/>
      </c>
      <c r="AH8" s="236" t="str">
        <f t="shared" ref="AH8:AH67" ca="1" si="19">IF( LEN( $C8 ) = 0, "", IF( $C8 &lt; $AL8, 1, "" ) )</f>
        <v/>
      </c>
      <c r="AJ8" s="236">
        <f t="shared" ca="1" si="5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6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ca="1" si="9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1"/>
        <v>MR</v>
      </c>
      <c r="F9" s="306"/>
      <c r="G9" s="307">
        <f t="shared" ca="1" si="2"/>
        <v>13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0.22222222222222221</v>
      </c>
      <c r="N9" s="318"/>
      <c r="O9" s="295">
        <f t="shared" ca="1" si="12"/>
        <v>7</v>
      </c>
      <c r="P9" s="296">
        <f t="shared" ca="1" si="13"/>
        <v>0.2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3"/>
        <v>0</v>
      </c>
      <c r="AG9" s="236" t="str">
        <f t="shared" ca="1" si="4"/>
        <v/>
      </c>
      <c r="AH9" s="236" t="str">
        <f t="shared" ca="1" si="19"/>
        <v/>
      </c>
      <c r="AJ9" s="236">
        <f t="shared" ca="1" si="5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6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7</v>
      </c>
      <c r="BF9" s="240" t="str">
        <f t="shared" ca="1" si="9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1"/>
        <v>R</v>
      </c>
      <c r="F10" s="306"/>
      <c r="G10" s="307">
        <f t="shared" ca="1" si="2"/>
        <v>16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0.22222222222222221</v>
      </c>
      <c r="N10" s="318"/>
      <c r="O10" s="295">
        <f t="shared" ca="1" si="12"/>
        <v>6</v>
      </c>
      <c r="P10" s="296">
        <f t="shared" ca="1" si="13"/>
        <v>0.17142857142857143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3"/>
        <v>0</v>
      </c>
      <c r="AG10" s="236" t="str">
        <f t="shared" ca="1" si="4"/>
        <v/>
      </c>
      <c r="AH10" s="236" t="str">
        <f t="shared" ca="1" si="19"/>
        <v/>
      </c>
      <c r="AJ10" s="236">
        <f t="shared" ca="1" si="5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6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26</v>
      </c>
      <c r="AW10" s="234">
        <f>COUNTIF( AV$7:AV10, AV10 )</f>
        <v>1</v>
      </c>
      <c r="AX10" s="287">
        <f t="shared" si="22"/>
        <v>26.1</v>
      </c>
      <c r="AY10" s="234">
        <f t="shared" si="23"/>
        <v>26</v>
      </c>
      <c r="AZ10" s="236"/>
      <c r="BA10" s="236"/>
      <c r="BC10" s="234">
        <f t="shared" ca="1" si="24"/>
        <v>4</v>
      </c>
      <c r="BD10" s="288">
        <f t="shared" ca="1" si="8"/>
        <v>10</v>
      </c>
      <c r="BF10" s="240" t="str">
        <f t="shared" ca="1" si="9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1"/>
        <v>MR</v>
      </c>
      <c r="F11" s="306"/>
      <c r="G11" s="307">
        <f t="shared" ca="1" si="2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0.37037037037037035</v>
      </c>
      <c r="N11" s="318"/>
      <c r="O11" s="295">
        <f t="shared" ca="1" si="12"/>
        <v>17</v>
      </c>
      <c r="P11" s="296">
        <f t="shared" ca="1" si="13"/>
        <v>0.48571428571428571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3"/>
        <v>0</v>
      </c>
      <c r="AG11" s="236" t="str">
        <f t="shared" ca="1" si="4"/>
        <v/>
      </c>
      <c r="AH11" s="236" t="str">
        <f t="shared" ca="1" si="19"/>
        <v/>
      </c>
      <c r="AJ11" s="236">
        <f t="shared" ca="1" si="5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6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26</v>
      </c>
      <c r="AW11" s="234">
        <f>COUNTIF( AV$7:AV11, AV11 )</f>
        <v>2</v>
      </c>
      <c r="AX11" s="287">
        <f t="shared" si="22"/>
        <v>26.2</v>
      </c>
      <c r="AY11" s="234">
        <f t="shared" si="23"/>
        <v>27</v>
      </c>
      <c r="AZ11" s="236"/>
      <c r="BA11" s="236"/>
      <c r="BC11" s="234">
        <f t="shared" ca="1" si="24"/>
        <v>5</v>
      </c>
      <c r="BD11" s="288">
        <f t="shared" ca="1" si="8"/>
        <v>11</v>
      </c>
      <c r="BF11" s="240" t="str">
        <f t="shared" ca="1" si="9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1"/>
        <v>R</v>
      </c>
      <c r="F12" s="306"/>
      <c r="G12" s="307">
        <f t="shared" ca="1" si="2"/>
        <v>29</v>
      </c>
      <c r="H12" s="250"/>
      <c r="I12" s="318"/>
      <c r="J12" s="295" t="s">
        <v>49</v>
      </c>
      <c r="K12" s="318"/>
      <c r="L12" s="295">
        <f t="shared" si="10"/>
        <v>5</v>
      </c>
      <c r="M12" s="296">
        <f t="shared" si="11"/>
        <v>9.2592592592592587E-2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5</v>
      </c>
      <c r="AE12" s="254"/>
      <c r="AF12" s="236">
        <f t="shared" si="3"/>
        <v>0</v>
      </c>
      <c r="AG12" s="236" t="str">
        <f t="shared" ca="1" si="4"/>
        <v/>
      </c>
      <c r="AH12" s="236" t="str">
        <f t="shared" ca="1" si="19"/>
        <v/>
      </c>
      <c r="AJ12" s="236">
        <f t="shared" ca="1" si="5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6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1"/>
        <v>26</v>
      </c>
      <c r="AW12" s="234">
        <f>COUNTIF( AV$7:AV12, AV12 )</f>
        <v>3</v>
      </c>
      <c r="AX12" s="287">
        <f t="shared" si="22"/>
        <v>26.3</v>
      </c>
      <c r="AY12" s="234">
        <f t="shared" si="23"/>
        <v>28</v>
      </c>
      <c r="AZ12" s="236"/>
      <c r="BA12" s="236"/>
      <c r="BC12" s="234">
        <f t="shared" ca="1" si="24"/>
        <v>6</v>
      </c>
      <c r="BD12" s="288">
        <f t="shared" ca="1" si="8"/>
        <v>26</v>
      </c>
      <c r="BF12" s="240" t="str">
        <f t="shared" ca="1" si="9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1"/>
        <v>MR</v>
      </c>
      <c r="F13" s="306"/>
      <c r="G13" s="307">
        <f t="shared" ca="1" si="2"/>
        <v>32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5.5555555555555552E-2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3"/>
        <v>0</v>
      </c>
      <c r="AG13" s="236" t="str">
        <f t="shared" ca="1" si="4"/>
        <v/>
      </c>
      <c r="AH13" s="236" t="str">
        <f t="shared" ca="1" si="19"/>
        <v/>
      </c>
      <c r="AJ13" s="236">
        <f t="shared" ca="1" si="5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6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8"/>
        <v>30</v>
      </c>
      <c r="BF13" s="240" t="str">
        <f t="shared" ca="1" si="9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1"/>
        <v>R</v>
      </c>
      <c r="F14" s="306"/>
      <c r="G14" s="307">
        <f t="shared" ca="1" si="2"/>
        <v>34</v>
      </c>
      <c r="H14" s="250"/>
      <c r="I14" s="320"/>
      <c r="J14" s="291" t="s">
        <v>80</v>
      </c>
      <c r="K14" s="320"/>
      <c r="L14" s="291">
        <f>SUM(L8:L13)</f>
        <v>54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18.574074074074073</v>
      </c>
      <c r="Z14" s="261"/>
      <c r="AA14" s="431">
        <f ca="1">SUM(AA8:AA13)</f>
        <v>54</v>
      </c>
      <c r="AE14" s="254"/>
      <c r="AF14" s="236">
        <f t="shared" si="3"/>
        <v>0</v>
      </c>
      <c r="AG14" s="236" t="str">
        <f t="shared" ca="1" si="4"/>
        <v/>
      </c>
      <c r="AH14" s="236" t="str">
        <f t="shared" ca="1" si="19"/>
        <v/>
      </c>
      <c r="AJ14" s="236">
        <f t="shared" ca="1" si="5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6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14</v>
      </c>
      <c r="AW14" s="234">
        <f>COUNTIF( AV$7:AV14, AV14 )</f>
        <v>3</v>
      </c>
      <c r="AX14" s="287">
        <f t="shared" si="22"/>
        <v>14.3</v>
      </c>
      <c r="AY14" s="234">
        <f t="shared" si="23"/>
        <v>16</v>
      </c>
      <c r="AZ14" s="236"/>
      <c r="BA14" s="236"/>
      <c r="BC14" s="234">
        <f t="shared" ca="1" si="24"/>
        <v>8</v>
      </c>
      <c r="BD14" s="288">
        <f t="shared" ca="1" si="8"/>
        <v>32</v>
      </c>
      <c r="BF14" s="240" t="str">
        <f t="shared" ca="1" si="9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1"/>
        <v>MR</v>
      </c>
      <c r="F15" s="306"/>
      <c r="G15" s="307">
        <f t="shared" ca="1" si="2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3"/>
        <v>0</v>
      </c>
      <c r="AG15" s="236" t="str">
        <f t="shared" ca="1" si="4"/>
        <v/>
      </c>
      <c r="AH15" s="236" t="str">
        <f t="shared" ca="1" si="19"/>
        <v/>
      </c>
      <c r="AJ15" s="236">
        <f t="shared" ca="1" si="5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6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26</v>
      </c>
      <c r="AW15" s="234">
        <f>COUNTIF( AV$7:AV15, AV15 )</f>
        <v>4</v>
      </c>
      <c r="AX15" s="287">
        <f t="shared" si="22"/>
        <v>26.4</v>
      </c>
      <c r="AY15" s="234">
        <f t="shared" si="23"/>
        <v>29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9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1"/>
        <v>R</v>
      </c>
      <c r="F16" s="306"/>
      <c r="G16" s="307">
        <f t="shared" ca="1" si="2"/>
        <v>41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18.444444444444443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18.457142857142856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13.5</v>
      </c>
      <c r="V16" s="506"/>
      <c r="W16" s="316"/>
      <c r="AE16" s="254"/>
      <c r="AF16" s="236">
        <f t="shared" si="3"/>
        <v>0</v>
      </c>
      <c r="AG16" s="236" t="str">
        <f t="shared" ca="1" si="4"/>
        <v/>
      </c>
      <c r="AH16" s="236" t="str">
        <f t="shared" ca="1" si="19"/>
        <v/>
      </c>
      <c r="AJ16" s="236">
        <f t="shared" ca="1" si="5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6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8"/>
        <v>38</v>
      </c>
      <c r="BF16" s="240" t="str">
        <f t="shared" ca="1" si="9"/>
        <v>Pinnacle West Capital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1"/>
        <v>MR</v>
      </c>
      <c r="F17" s="306"/>
      <c r="G17" s="307">
        <f t="shared" ca="1" si="2"/>
        <v>53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3"/>
        <v>0</v>
      </c>
      <c r="AG17" s="236" t="str">
        <f t="shared" ca="1" si="4"/>
        <v/>
      </c>
      <c r="AH17" s="236" t="str">
        <f t="shared" ca="1" si="19"/>
        <v/>
      </c>
      <c r="AJ17" s="236">
        <f t="shared" ca="1" si="5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6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8"/>
        <v>49</v>
      </c>
      <c r="BF17" s="240" t="str">
        <f t="shared" ca="1" si="9"/>
        <v>Vectren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1"/>
        <v>R</v>
      </c>
      <c r="F18" s="306"/>
      <c r="G18" s="307">
        <f t="shared" ca="1" si="2"/>
        <v>55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3"/>
        <v>0</v>
      </c>
      <c r="AG18" s="236" t="str">
        <f t="shared" ca="1" si="4"/>
        <v/>
      </c>
      <c r="AH18" s="236" t="str">
        <f t="shared" ca="1" si="19"/>
        <v/>
      </c>
      <c r="AJ18" s="236">
        <f t="shared" ca="1" si="5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6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51</v>
      </c>
      <c r="AW18" s="234">
        <f>COUNTIF( AV$7:AV18, AV18 )</f>
        <v>1</v>
      </c>
      <c r="AX18" s="287">
        <f t="shared" si="22"/>
        <v>51.1</v>
      </c>
      <c r="AY18" s="234">
        <f t="shared" si="23"/>
        <v>51</v>
      </c>
      <c r="AZ18" s="236"/>
      <c r="BA18" s="236"/>
      <c r="BC18" s="234">
        <f t="shared" ca="1" si="24"/>
        <v>12</v>
      </c>
      <c r="BD18" s="288">
        <f t="shared" ca="1" si="8"/>
        <v>51</v>
      </c>
      <c r="BF18" s="240" t="str">
        <f t="shared" ca="1" si="9"/>
        <v>Wisconsin Energy Corporation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1"/>
        <v>R</v>
      </c>
      <c r="F19" s="306"/>
      <c r="G19" s="307">
        <f t="shared" ca="1" si="2"/>
        <v>56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3"/>
        <v>0</v>
      </c>
      <c r="AG19" s="236" t="str">
        <f t="shared" ca="1" si="4"/>
        <v/>
      </c>
      <c r="AH19" s="236" t="str">
        <f t="shared" ca="1" si="19"/>
        <v/>
      </c>
      <c r="AJ19" s="236">
        <f t="shared" ca="1" si="5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6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14</v>
      </c>
      <c r="AW19" s="234">
        <f>COUNTIF( AV$7:AV19, AV19 )</f>
        <v>4</v>
      </c>
      <c r="AX19" s="287">
        <f t="shared" si="22"/>
        <v>14.4</v>
      </c>
      <c r="AY19" s="234">
        <f t="shared" si="23"/>
        <v>17</v>
      </c>
      <c r="AZ19" s="236"/>
      <c r="BA19" s="236"/>
      <c r="BC19" s="234">
        <f t="shared" ca="1" si="24"/>
        <v>13</v>
      </c>
      <c r="BD19" s="288">
        <f t="shared" ca="1" si="8"/>
        <v>52</v>
      </c>
      <c r="BF19" s="240" t="str">
        <f t="shared" ca="1" si="9"/>
        <v>Xcel Energy Inc.</v>
      </c>
      <c r="BG19" s="240" t="str">
        <f t="shared" ca="1" si="9"/>
        <v>A-</v>
      </c>
      <c r="BH19" s="240">
        <f t="shared" ca="1" si="9"/>
        <v>20</v>
      </c>
      <c r="BI19" s="240" t="str">
        <f t="shared" ca="1" si="9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1"/>
        <v>R</v>
      </c>
      <c r="F20" s="306"/>
      <c r="G20" s="307">
        <f t="shared" ca="1" si="2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3"/>
        <v>1</v>
      </c>
      <c r="AG20" s="236" t="str">
        <f t="shared" ca="1" si="4"/>
        <v/>
      </c>
      <c r="AH20" s="236" t="str">
        <f t="shared" ca="1" si="19"/>
        <v/>
      </c>
      <c r="AJ20" s="236">
        <f t="shared" ca="1" si="5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6"/>
        <v/>
      </c>
      <c r="AQ20" s="286" t="s">
        <v>32</v>
      </c>
      <c r="AR20" s="286" t="s">
        <v>16</v>
      </c>
      <c r="AS20" s="286">
        <v>19</v>
      </c>
      <c r="AT20" s="286" t="s">
        <v>289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8"/>
        <v>1</v>
      </c>
      <c r="BF20" s="240" t="str">
        <f t="shared" ca="1" si="9"/>
        <v>ALLETE,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1"/>
        <v>R</v>
      </c>
      <c r="F21" s="306"/>
      <c r="G21" s="307">
        <f t="shared" ca="1" si="2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3"/>
        <v>1</v>
      </c>
      <c r="AG21" s="236" t="str">
        <f t="shared" ca="1" si="4"/>
        <v/>
      </c>
      <c r="AH21" s="236" t="str">
        <f t="shared" ca="1" si="19"/>
        <v/>
      </c>
      <c r="AJ21" s="236">
        <f t="shared" ca="1" si="5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6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45</v>
      </c>
      <c r="AW21" s="234">
        <f>COUNTIF( AV$7:AV21, AV21 )</f>
        <v>1</v>
      </c>
      <c r="AX21" s="287">
        <f t="shared" si="22"/>
        <v>45.1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8"/>
        <v>3</v>
      </c>
      <c r="BF21" s="240" t="str">
        <f t="shared" ca="1" si="9"/>
        <v>Ameren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AEE</v>
      </c>
    </row>
    <row r="22" spans="1:61" ht="13.8" x14ac:dyDescent="0.25">
      <c r="A22" s="303" t="s">
        <v>30</v>
      </c>
      <c r="B22" s="304" t="s">
        <v>16</v>
      </c>
      <c r="C22" s="304">
        <v>19</v>
      </c>
      <c r="D22" s="304" t="s">
        <v>284</v>
      </c>
      <c r="E22" s="305" t="str">
        <f t="shared" ca="1" si="1"/>
        <v>R</v>
      </c>
      <c r="F22" s="306"/>
      <c r="G22" s="307">
        <f t="shared" ca="1" si="2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3"/>
        <v>1</v>
      </c>
      <c r="AG22" s="236" t="str">
        <f t="shared" ca="1" si="4"/>
        <v/>
      </c>
      <c r="AH22" s="236" t="str">
        <f t="shared" ca="1" si="19"/>
        <v/>
      </c>
      <c r="AJ22" s="236">
        <f t="shared" ca="1" si="5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6"/>
        <v/>
      </c>
      <c r="AQ22" s="286" t="s">
        <v>34</v>
      </c>
      <c r="AR22" s="286" t="s">
        <v>28</v>
      </c>
      <c r="AS22" s="286">
        <v>18</v>
      </c>
      <c r="AT22" s="289" t="s">
        <v>293</v>
      </c>
      <c r="AV22" s="234">
        <f t="shared" si="21"/>
        <v>26</v>
      </c>
      <c r="AW22" s="234">
        <f>COUNTIF( AV$7:AV22, AV22 )</f>
        <v>5</v>
      </c>
      <c r="AX22" s="287">
        <f t="shared" si="22"/>
        <v>26.5</v>
      </c>
      <c r="AY22" s="234">
        <f t="shared" si="23"/>
        <v>30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9"/>
        <v>Cleco Corporation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CNL</v>
      </c>
    </row>
    <row r="23" spans="1:61" ht="13.8" x14ac:dyDescent="0.25">
      <c r="A23" s="303" t="s">
        <v>31</v>
      </c>
      <c r="B23" s="304" t="s">
        <v>16</v>
      </c>
      <c r="C23" s="304">
        <v>19</v>
      </c>
      <c r="D23" s="304" t="s">
        <v>288</v>
      </c>
      <c r="E23" s="305" t="str">
        <f t="shared" ca="1" si="1"/>
        <v>R</v>
      </c>
      <c r="F23" s="306"/>
      <c r="G23" s="307">
        <f t="shared" ca="1" si="2"/>
        <v>18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3"/>
        <v>1</v>
      </c>
      <c r="AG23" s="236" t="str">
        <f t="shared" ca="1" si="4"/>
        <v/>
      </c>
      <c r="AH23" s="236" t="str">
        <f t="shared" ca="1" si="19"/>
        <v/>
      </c>
      <c r="AJ23" s="236">
        <f t="shared" ca="1" si="5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6"/>
        <v/>
      </c>
      <c r="AQ23" s="286" t="s">
        <v>35</v>
      </c>
      <c r="AR23" s="286" t="s">
        <v>28</v>
      </c>
      <c r="AS23" s="286">
        <v>18</v>
      </c>
      <c r="AT23" s="289" t="s">
        <v>292</v>
      </c>
      <c r="AV23" s="234">
        <f t="shared" si="21"/>
        <v>26</v>
      </c>
      <c r="AW23" s="234">
        <f>COUNTIF( AV$7:AV23, AV23 )</f>
        <v>6</v>
      </c>
      <c r="AX23" s="287">
        <f t="shared" si="22"/>
        <v>26.6</v>
      </c>
      <c r="AY23" s="234">
        <f t="shared" si="23"/>
        <v>31</v>
      </c>
      <c r="AZ23" s="236"/>
      <c r="BA23" s="236"/>
      <c r="BC23" s="234">
        <f t="shared" ca="1" si="24"/>
        <v>17</v>
      </c>
      <c r="BD23" s="288">
        <f t="shared" ca="1" si="8"/>
        <v>13</v>
      </c>
      <c r="BF23" s="240" t="str">
        <f t="shared" ca="1" si="9"/>
        <v>DTE Energy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DTE</v>
      </c>
    </row>
    <row r="24" spans="1:61" ht="13.8" x14ac:dyDescent="0.25">
      <c r="A24" s="303" t="s">
        <v>32</v>
      </c>
      <c r="B24" s="304" t="s">
        <v>16</v>
      </c>
      <c r="C24" s="304">
        <v>19</v>
      </c>
      <c r="D24" s="304" t="s">
        <v>289</v>
      </c>
      <c r="E24" s="305" t="str">
        <f t="shared" ca="1" si="1"/>
        <v>R</v>
      </c>
      <c r="F24" s="306"/>
      <c r="G24" s="307">
        <f t="shared" ca="1" si="2"/>
        <v>19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3"/>
        <v>1</v>
      </c>
      <c r="AG24" s="236" t="str">
        <f t="shared" ca="1" si="4"/>
        <v/>
      </c>
      <c r="AH24" s="236" t="str">
        <f t="shared" ca="1" si="19"/>
        <v/>
      </c>
      <c r="AJ24" s="236">
        <f t="shared" ca="1" si="5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6"/>
        <v/>
      </c>
      <c r="AQ24" s="286" t="s">
        <v>248</v>
      </c>
      <c r="AR24" s="286" t="s">
        <v>127</v>
      </c>
      <c r="AS24" s="286">
        <v>8</v>
      </c>
      <c r="AT24" s="286" t="s">
        <v>444</v>
      </c>
      <c r="AV24" s="234">
        <f t="shared" si="21"/>
        <v>52</v>
      </c>
      <c r="AW24" s="234">
        <f>COUNTIF( AV$7:AV24, AV24 )</f>
        <v>1</v>
      </c>
      <c r="AX24" s="287">
        <f t="shared" si="22"/>
        <v>52.1</v>
      </c>
      <c r="AY24" s="234">
        <f t="shared" si="23"/>
        <v>52</v>
      </c>
      <c r="AZ24" s="236"/>
      <c r="BA24" s="236"/>
      <c r="BC24" s="234">
        <f t="shared" ca="1" si="24"/>
        <v>18</v>
      </c>
      <c r="BD24" s="288">
        <f t="shared" ca="1" si="8"/>
        <v>14</v>
      </c>
      <c r="BF24" s="240" t="str">
        <f t="shared" ca="1" si="9"/>
        <v>Duke Energy Corporation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DUK</v>
      </c>
    </row>
    <row r="25" spans="1:61" ht="13.8" x14ac:dyDescent="0.25">
      <c r="A25" s="303" t="s">
        <v>12</v>
      </c>
      <c r="B25" s="304" t="s">
        <v>16</v>
      </c>
      <c r="C25" s="304">
        <v>19</v>
      </c>
      <c r="D25" s="304" t="s">
        <v>308</v>
      </c>
      <c r="E25" s="305" t="str">
        <f t="shared" ca="1" si="1"/>
        <v>D</v>
      </c>
      <c r="F25" s="306"/>
      <c r="G25" s="307">
        <f t="shared" ca="1" si="2"/>
        <v>30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3"/>
        <v>1</v>
      </c>
      <c r="AG25" s="236" t="str">
        <f t="shared" ca="1" si="4"/>
        <v/>
      </c>
      <c r="AH25" s="236" t="str">
        <f t="shared" ca="1" si="19"/>
        <v/>
      </c>
      <c r="AJ25" s="236">
        <f t="shared" ca="1" si="5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6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26</v>
      </c>
      <c r="AW25" s="234">
        <f>COUNTIF( AV$7:AV25, AV25 )</f>
        <v>7</v>
      </c>
      <c r="AX25" s="287">
        <f t="shared" si="22"/>
        <v>26.7</v>
      </c>
      <c r="AY25" s="234">
        <f t="shared" si="23"/>
        <v>32</v>
      </c>
      <c r="AZ25" s="236"/>
      <c r="BA25" s="236"/>
      <c r="BC25" s="234">
        <f t="shared" ca="1" si="24"/>
        <v>19</v>
      </c>
      <c r="BD25" s="288">
        <f t="shared" ca="1" si="8"/>
        <v>28</v>
      </c>
      <c r="BF25" s="240" t="str">
        <f t="shared" ca="1" si="9"/>
        <v>MDU Resources Group,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MDU</v>
      </c>
    </row>
    <row r="26" spans="1:61" ht="13.8" x14ac:dyDescent="0.25">
      <c r="A26" s="303" t="s">
        <v>52</v>
      </c>
      <c r="B26" s="304" t="s">
        <v>16</v>
      </c>
      <c r="C26" s="304">
        <v>19</v>
      </c>
      <c r="D26" s="304" t="s">
        <v>446</v>
      </c>
      <c r="E26" s="305" t="str">
        <f t="shared" ca="1" si="1"/>
        <v>MR</v>
      </c>
      <c r="F26" s="306"/>
      <c r="G26" s="307">
        <f t="shared" ca="1" si="2"/>
        <v>62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3"/>
        <v>1</v>
      </c>
      <c r="AG26" s="236" t="str">
        <f t="shared" ca="1" si="4"/>
        <v/>
      </c>
      <c r="AH26" s="236" t="str">
        <f t="shared" ca="1" si="19"/>
        <v/>
      </c>
      <c r="AJ26" s="236">
        <f t="shared" ca="1" si="5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6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26</v>
      </c>
      <c r="AW26" s="234">
        <f>COUNTIF( AV$7:AV26, AV26 )</f>
        <v>8</v>
      </c>
      <c r="AX26" s="287">
        <f t="shared" si="22"/>
        <v>26.8</v>
      </c>
      <c r="AY26" s="234">
        <f t="shared" si="23"/>
        <v>33</v>
      </c>
      <c r="AZ26" s="236"/>
      <c r="BA26" s="236"/>
      <c r="BC26" s="234">
        <f t="shared" ca="1" si="24"/>
        <v>20</v>
      </c>
      <c r="BD26" s="288">
        <f t="shared" ca="1" si="8"/>
        <v>29</v>
      </c>
      <c r="BF26" s="240" t="str">
        <f t="shared" ca="1" si="9"/>
        <v>MidAmerican Energy Holdings Company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**BRK</v>
      </c>
    </row>
    <row r="27" spans="1:61" ht="13.8" x14ac:dyDescent="0.25">
      <c r="A27" s="303" t="s">
        <v>23</v>
      </c>
      <c r="B27" s="304" t="s">
        <v>16</v>
      </c>
      <c r="C27" s="304">
        <v>19</v>
      </c>
      <c r="D27" s="304" t="s">
        <v>322</v>
      </c>
      <c r="E27" s="305" t="str">
        <f t="shared" ca="1" si="1"/>
        <v>MR</v>
      </c>
      <c r="F27" s="306"/>
      <c r="G27" s="307">
        <f t="shared" ca="1" si="2"/>
        <v>39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3"/>
        <v>1</v>
      </c>
      <c r="AG27" s="236" t="str">
        <f t="shared" ca="1" si="4"/>
        <v/>
      </c>
      <c r="AH27" s="236" t="str">
        <f t="shared" ca="1" si="19"/>
        <v/>
      </c>
      <c r="AJ27" s="236">
        <f t="shared" ca="1" si="5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6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45</v>
      </c>
      <c r="AW27" s="234">
        <f>COUNTIF( AV$7:AV27, AV27 )</f>
        <v>2</v>
      </c>
      <c r="AX27" s="287">
        <f t="shared" si="22"/>
        <v>45.2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8"/>
        <v>36</v>
      </c>
      <c r="BF27" s="240" t="str">
        <f t="shared" ca="1" si="9"/>
        <v>Pepco Holdings,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POM</v>
      </c>
    </row>
    <row r="28" spans="1:61" ht="13.8" x14ac:dyDescent="0.25">
      <c r="A28" s="303" t="s">
        <v>45</v>
      </c>
      <c r="B28" s="304" t="s">
        <v>16</v>
      </c>
      <c r="C28" s="304">
        <v>19</v>
      </c>
      <c r="D28" s="304" t="s">
        <v>318</v>
      </c>
      <c r="E28" s="305" t="str">
        <f t="shared" ca="1" si="1"/>
        <v>MR</v>
      </c>
      <c r="F28" s="306"/>
      <c r="G28" s="307">
        <f t="shared" ca="1" si="2"/>
        <v>45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3"/>
        <v>1</v>
      </c>
      <c r="AG28" s="236" t="str">
        <f t="shared" ca="1" si="4"/>
        <v/>
      </c>
      <c r="AH28" s="236" t="str">
        <f t="shared" ca="1" si="19"/>
        <v/>
      </c>
      <c r="AJ28" s="236">
        <f t="shared" ca="1" si="5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6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26</v>
      </c>
      <c r="AW28" s="234">
        <f>COUNTIF( AV$7:AV28, AV28 )</f>
        <v>9</v>
      </c>
      <c r="AX28" s="287">
        <f t="shared" si="22"/>
        <v>26.9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8"/>
        <v>42</v>
      </c>
      <c r="BF28" s="240" t="str">
        <f t="shared" ca="1" si="9"/>
        <v>Public Service Enterprise Group Incorporated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PEG</v>
      </c>
    </row>
    <row r="29" spans="1:61" ht="13.8" x14ac:dyDescent="0.25">
      <c r="A29" s="303" t="s">
        <v>13</v>
      </c>
      <c r="B29" s="304" t="s">
        <v>16</v>
      </c>
      <c r="C29" s="304">
        <v>19</v>
      </c>
      <c r="D29" s="304" t="s">
        <v>326</v>
      </c>
      <c r="E29" s="305" t="str">
        <f t="shared" ca="1" si="1"/>
        <v>MR</v>
      </c>
      <c r="F29" s="306"/>
      <c r="G29" s="307">
        <f t="shared" ca="1" si="2"/>
        <v>46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3"/>
        <v>1</v>
      </c>
      <c r="AG29" s="236" t="str">
        <f t="shared" ca="1" si="4"/>
        <v/>
      </c>
      <c r="AH29" s="236" t="str">
        <f t="shared" ca="1" si="19"/>
        <v/>
      </c>
      <c r="AJ29" s="236">
        <f t="shared" ca="1" si="5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6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45</v>
      </c>
      <c r="AW29" s="234">
        <f>COUNTIF( AV$7:AV29, AV29 )</f>
        <v>3</v>
      </c>
      <c r="AX29" s="287">
        <f t="shared" si="22"/>
        <v>45.3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8"/>
        <v>44</v>
      </c>
      <c r="BF29" s="240" t="str">
        <f t="shared" ca="1" si="9"/>
        <v>SCANA Corporation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SCG</v>
      </c>
    </row>
    <row r="30" spans="1:61" ht="13.8" x14ac:dyDescent="0.25">
      <c r="A30" s="303" t="s">
        <v>25</v>
      </c>
      <c r="B30" s="304" t="s">
        <v>16</v>
      </c>
      <c r="C30" s="304">
        <v>19</v>
      </c>
      <c r="D30" s="304" t="s">
        <v>328</v>
      </c>
      <c r="E30" s="305" t="str">
        <f t="shared" ca="1" si="1"/>
        <v>MR</v>
      </c>
      <c r="F30" s="306"/>
      <c r="G30" s="307">
        <f t="shared" ca="1" si="2"/>
        <v>47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3"/>
        <v>1</v>
      </c>
      <c r="AG30" s="236" t="str">
        <f t="shared" ca="1" si="4"/>
        <v/>
      </c>
      <c r="AH30" s="236" t="str">
        <f t="shared" ca="1" si="19"/>
        <v/>
      </c>
      <c r="AJ30" s="236">
        <f t="shared" ca="1" si="5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6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26</v>
      </c>
      <c r="AW30" s="234">
        <f>COUNTIF( AV$7:AV30, AV30 )</f>
        <v>10</v>
      </c>
      <c r="AX30" s="287">
        <f t="shared" si="22"/>
        <v>27</v>
      </c>
      <c r="AY30" s="234">
        <f t="shared" si="23"/>
        <v>35</v>
      </c>
      <c r="AZ30" s="236"/>
      <c r="BA30" s="236"/>
      <c r="BC30" s="234">
        <f t="shared" ca="1" si="24"/>
        <v>24</v>
      </c>
      <c r="BD30" s="288">
        <f t="shared" ca="1" si="8"/>
        <v>45</v>
      </c>
      <c r="BF30" s="240" t="str">
        <f t="shared" ca="1" si="9"/>
        <v>Sempra Energy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SRE</v>
      </c>
    </row>
    <row r="31" spans="1:61" ht="13.8" x14ac:dyDescent="0.25">
      <c r="A31" s="303" t="s">
        <v>62</v>
      </c>
      <c r="B31" s="304" t="s">
        <v>16</v>
      </c>
      <c r="C31" s="304">
        <v>19</v>
      </c>
      <c r="D31" s="304" t="s">
        <v>329</v>
      </c>
      <c r="E31" s="305" t="str">
        <f t="shared" ca="1" si="1"/>
        <v>R</v>
      </c>
      <c r="F31" s="306"/>
      <c r="G31" s="307">
        <f t="shared" ca="1" si="2"/>
        <v>49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3"/>
        <v>1</v>
      </c>
      <c r="AG31" s="236" t="str">
        <f t="shared" ca="1" si="4"/>
        <v/>
      </c>
      <c r="AH31" s="236" t="str">
        <f t="shared" ca="1" si="19"/>
        <v/>
      </c>
      <c r="AJ31" s="236">
        <f t="shared" ca="1" si="5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6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26</v>
      </c>
      <c r="AW31" s="234">
        <f>COUNTIF( AV$7:AV31, AV31 )</f>
        <v>11</v>
      </c>
      <c r="AX31" s="287">
        <f t="shared" si="22"/>
        <v>27.1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8"/>
        <v>47</v>
      </c>
      <c r="BF31" s="240" t="str">
        <f t="shared" ca="1" si="9"/>
        <v>TECO Energy, Inc.</v>
      </c>
      <c r="BG31" s="240" t="str">
        <f t="shared" ca="1" si="9"/>
        <v>BBB+</v>
      </c>
      <c r="BH31" s="240">
        <f t="shared" ca="1" si="9"/>
        <v>19</v>
      </c>
      <c r="BI31" s="240" t="str">
        <f t="shared" ca="1" si="9"/>
        <v>TE</v>
      </c>
    </row>
    <row r="32" spans="1:61" ht="13.8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1"/>
        <v>R</v>
      </c>
      <c r="F32" s="306"/>
      <c r="G32" s="307">
        <f t="shared" ca="1" si="2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3"/>
        <v>0</v>
      </c>
      <c r="AG32" s="236" t="str">
        <f t="shared" ca="1" si="4"/>
        <v/>
      </c>
      <c r="AH32" s="236" t="str">
        <f t="shared" ca="1" si="19"/>
        <v/>
      </c>
      <c r="AJ32" s="236">
        <f t="shared" ca="1" si="5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6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8"/>
        <v>4</v>
      </c>
      <c r="BF32" s="240" t="str">
        <f t="shared" ca="1" si="9"/>
        <v>American Electric Power Company, Inc.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AEP</v>
      </c>
    </row>
    <row r="33" spans="1:61" ht="13.8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1"/>
        <v>R</v>
      </c>
      <c r="F33" s="306"/>
      <c r="G33" s="307">
        <f t="shared" ca="1" si="2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3"/>
        <v>0</v>
      </c>
      <c r="AG33" s="236" t="str">
        <f t="shared" ca="1" si="4"/>
        <v/>
      </c>
      <c r="AH33" s="236" t="str">
        <f t="shared" ca="1" si="19"/>
        <v/>
      </c>
      <c r="AJ33" s="236">
        <f t="shared" ca="1" si="5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6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8"/>
        <v>5</v>
      </c>
      <c r="BF33" s="240" t="str">
        <f t="shared" ca="1" si="9"/>
        <v>Avista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AVA</v>
      </c>
    </row>
    <row r="34" spans="1:61" ht="13.8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1"/>
        <v>R</v>
      </c>
      <c r="F34" s="306"/>
      <c r="G34" s="307">
        <f t="shared" ca="1" si="2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3"/>
        <v>0</v>
      </c>
      <c r="AG34" s="236" t="str">
        <f t="shared" ca="1" si="4"/>
        <v/>
      </c>
      <c r="AH34" s="236" t="str">
        <f t="shared" ca="1" si="19"/>
        <v/>
      </c>
      <c r="AJ34" s="236">
        <f t="shared" ca="1" si="5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6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6</v>
      </c>
      <c r="AX34" s="287">
        <f t="shared" si="22"/>
        <v>14.6</v>
      </c>
      <c r="AY34" s="234">
        <f t="shared" si="23"/>
        <v>19</v>
      </c>
      <c r="AZ34" s="236"/>
      <c r="BA34" s="236"/>
      <c r="BC34" s="234">
        <f t="shared" ca="1" si="24"/>
        <v>28</v>
      </c>
      <c r="BD34" s="288">
        <f t="shared" ca="1" si="8"/>
        <v>6</v>
      </c>
      <c r="BF34" s="240" t="str">
        <f t="shared" ca="1" si="9"/>
        <v>Black Hills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BKH</v>
      </c>
    </row>
    <row r="35" spans="1:61" ht="13.8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1"/>
        <v>R</v>
      </c>
      <c r="F35" s="306"/>
      <c r="G35" s="307">
        <f t="shared" ca="1" si="2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3"/>
        <v>0</v>
      </c>
      <c r="AG35" s="236" t="str">
        <f t="shared" ca="1" si="4"/>
        <v/>
      </c>
      <c r="AH35" s="236" t="str">
        <f t="shared" ca="1" si="19"/>
        <v/>
      </c>
      <c r="AJ35" s="236">
        <f t="shared" ca="1" si="5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6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14</v>
      </c>
      <c r="AW35" s="234">
        <f>COUNTIF( AV$7:AV35, AV35 )</f>
        <v>7</v>
      </c>
      <c r="AX35" s="287">
        <f t="shared" si="22"/>
        <v>14.7</v>
      </c>
      <c r="AY35" s="234">
        <f t="shared" si="23"/>
        <v>20</v>
      </c>
      <c r="AZ35" s="236"/>
      <c r="BA35" s="236"/>
      <c r="BC35" s="234">
        <f t="shared" ca="1" si="24"/>
        <v>29</v>
      </c>
      <c r="BD35" s="288">
        <f t="shared" ca="1" si="8"/>
        <v>9</v>
      </c>
      <c r="BF35" s="240" t="str">
        <f t="shared" ca="1" si="9"/>
        <v>CMS Energy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CMS</v>
      </c>
    </row>
    <row r="36" spans="1:61" ht="13.8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1"/>
        <v>R</v>
      </c>
      <c r="F36" s="306"/>
      <c r="G36" s="307">
        <f t="shared" ca="1" si="2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3"/>
        <v>0</v>
      </c>
      <c r="AG36" s="236" t="str">
        <f t="shared" ca="1" si="4"/>
        <v/>
      </c>
      <c r="AH36" s="236" t="str">
        <f t="shared" ca="1" si="19"/>
        <v/>
      </c>
      <c r="AJ36" s="236">
        <f t="shared" ca="1" si="5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6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8"/>
        <v>16</v>
      </c>
      <c r="BF36" s="240" t="str">
        <f t="shared" ca="1" si="9"/>
        <v>El Paso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EE</v>
      </c>
    </row>
    <row r="37" spans="1:61" ht="13.8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1"/>
        <v>R</v>
      </c>
      <c r="F37" s="306"/>
      <c r="G37" s="307">
        <f t="shared" ca="1" si="2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3"/>
        <v>0</v>
      </c>
      <c r="AG37" s="236" t="str">
        <f t="shared" ca="1" si="4"/>
        <v/>
      </c>
      <c r="AH37" s="236" t="str">
        <f t="shared" ca="1" si="19"/>
        <v/>
      </c>
      <c r="AJ37" s="236">
        <f t="shared" ca="1" si="5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6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45</v>
      </c>
      <c r="AW37" s="234">
        <f>COUNTIF( AV$7:AV37, AV37 )</f>
        <v>4</v>
      </c>
      <c r="AX37" s="287">
        <f t="shared" si="22"/>
        <v>45.4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8"/>
        <v>17</v>
      </c>
      <c r="BF37" s="240" t="str">
        <f t="shared" ca="1" si="9"/>
        <v>Empire District Electric Company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EDE</v>
      </c>
    </row>
    <row r="38" spans="1:61" ht="13.8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1"/>
        <v>R</v>
      </c>
      <c r="F38" s="306"/>
      <c r="G38" s="307">
        <f t="shared" ca="1" si="2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3"/>
        <v>0</v>
      </c>
      <c r="AG38" s="236" t="str">
        <f t="shared" ca="1" si="4"/>
        <v/>
      </c>
      <c r="AH38" s="236" t="str">
        <f t="shared" ca="1" si="19"/>
        <v/>
      </c>
      <c r="AJ38" s="236">
        <f t="shared" ca="1" si="5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6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8"/>
        <v>19</v>
      </c>
      <c r="BF38" s="240" t="str">
        <f t="shared" ca="1" si="9"/>
        <v>Entergy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ETR</v>
      </c>
    </row>
    <row r="39" spans="1:61" ht="13.8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1"/>
        <v>MR</v>
      </c>
      <c r="F39" s="306"/>
      <c r="G39" s="307">
        <f t="shared" ca="1" si="2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3"/>
        <v>0</v>
      </c>
      <c r="AG39" s="236" t="str">
        <f t="shared" ca="1" si="4"/>
        <v/>
      </c>
      <c r="AH39" s="236" t="str">
        <f t="shared" ca="1" si="19"/>
        <v/>
      </c>
      <c r="AJ39" s="236">
        <f t="shared" ca="1" si="5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6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26</v>
      </c>
      <c r="AW39" s="234">
        <f>COUNTIF( AV$7:AV39, AV39 )</f>
        <v>12</v>
      </c>
      <c r="AX39" s="287">
        <f t="shared" si="22"/>
        <v>27.2</v>
      </c>
      <c r="AY39" s="234">
        <f t="shared" si="23"/>
        <v>37</v>
      </c>
      <c r="AZ39" s="236"/>
      <c r="BA39" s="236"/>
      <c r="BC39" s="234">
        <f t="shared" ca="1" si="24"/>
        <v>33</v>
      </c>
      <c r="BD39" s="288">
        <f t="shared" ca="1" si="8"/>
        <v>20</v>
      </c>
      <c r="BF39" s="240" t="str">
        <f t="shared" ref="BF39:BI63" ca="1" si="25">OFFSET( AQ$6, $BD39, 0 )</f>
        <v>Exelon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EXC</v>
      </c>
    </row>
    <row r="40" spans="1:61" ht="13.8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1"/>
        <v>R</v>
      </c>
      <c r="F40" s="306"/>
      <c r="G40" s="307">
        <f t="shared" ca="1" si="2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3"/>
        <v>0</v>
      </c>
      <c r="AG40" s="236" t="str">
        <f t="shared" ca="1" si="4"/>
        <v/>
      </c>
      <c r="AH40" s="236" t="str">
        <f t="shared" ca="1" si="19"/>
        <v/>
      </c>
      <c r="AJ40" s="236">
        <f t="shared" ca="1" si="5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6"/>
        <v/>
      </c>
      <c r="AQ40" s="286" t="s">
        <v>21</v>
      </c>
      <c r="AR40" s="286" t="s">
        <v>10</v>
      </c>
      <c r="AS40" s="286">
        <v>20</v>
      </c>
      <c r="AT40" s="289" t="s">
        <v>315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8"/>
        <v>22</v>
      </c>
      <c r="BF40" s="240" t="str">
        <f t="shared" ca="1" si="25"/>
        <v>Great Plains Energy Inc.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GXP</v>
      </c>
    </row>
    <row r="41" spans="1:61" ht="13.8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1"/>
        <v>R</v>
      </c>
      <c r="F41" s="306"/>
      <c r="G41" s="307">
        <f t="shared" ca="1" si="2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3"/>
        <v>0</v>
      </c>
      <c r="AG41" s="236" t="str">
        <f t="shared" ca="1" si="4"/>
        <v/>
      </c>
      <c r="AH41" s="236" t="str">
        <f t="shared" ca="1" si="19"/>
        <v/>
      </c>
      <c r="AJ41" s="236">
        <f t="shared" ca="1" si="5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6"/>
        <v/>
      </c>
      <c r="AQ41" s="286" t="s">
        <v>22</v>
      </c>
      <c r="AR41" s="286" t="s">
        <v>28</v>
      </c>
      <c r="AS41" s="286">
        <v>18</v>
      </c>
      <c r="AT41" s="286" t="s">
        <v>316</v>
      </c>
      <c r="AV41" s="234">
        <f t="shared" si="21"/>
        <v>26</v>
      </c>
      <c r="AW41" s="234">
        <f>COUNTIF( AV$7:AV41, AV41 )</f>
        <v>13</v>
      </c>
      <c r="AX41" s="287">
        <f t="shared" si="22"/>
        <v>27.3</v>
      </c>
      <c r="AY41" s="234">
        <f t="shared" si="23"/>
        <v>38</v>
      </c>
      <c r="AZ41" s="236"/>
      <c r="BA41" s="236"/>
      <c r="BC41" s="234">
        <f t="shared" ca="1" si="24"/>
        <v>35</v>
      </c>
      <c r="BD41" s="288">
        <f t="shared" ca="1" si="8"/>
        <v>24</v>
      </c>
      <c r="BF41" s="240" t="str">
        <f t="shared" ca="1" si="25"/>
        <v>Iberdrola USA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**EAST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1"/>
        <v>R</v>
      </c>
      <c r="F42" s="306"/>
      <c r="G42" s="307">
        <f t="shared" ca="1" si="2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3"/>
        <v>0</v>
      </c>
      <c r="AG42" s="236" t="str">
        <f t="shared" ca="1" si="4"/>
        <v/>
      </c>
      <c r="AH42" s="236" t="str">
        <f t="shared" ca="1" si="19"/>
        <v/>
      </c>
      <c r="AJ42" s="236">
        <f t="shared" ca="1" si="5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6"/>
        <v/>
      </c>
      <c r="AQ42" s="286" t="s">
        <v>23</v>
      </c>
      <c r="AR42" s="286" t="s">
        <v>16</v>
      </c>
      <c r="AS42" s="286">
        <v>19</v>
      </c>
      <c r="AT42" s="286" t="s">
        <v>322</v>
      </c>
      <c r="AV42" s="234">
        <f t="shared" si="21"/>
        <v>14</v>
      </c>
      <c r="AW42" s="234">
        <f>COUNTIF( AV$7:AV42, AV42 )</f>
        <v>8</v>
      </c>
      <c r="AX42" s="287">
        <f t="shared" si="22"/>
        <v>14.8</v>
      </c>
      <c r="AY42" s="234">
        <f t="shared" si="23"/>
        <v>21</v>
      </c>
      <c r="AZ42" s="236"/>
      <c r="BA42" s="236"/>
      <c r="BC42" s="234">
        <f t="shared" ca="1" si="24"/>
        <v>36</v>
      </c>
      <c r="BD42" s="288">
        <f t="shared" ca="1" si="8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1"/>
        <v>R</v>
      </c>
      <c r="F43" s="306"/>
      <c r="G43" s="307">
        <f t="shared" ca="1" si="2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3"/>
        <v>0</v>
      </c>
      <c r="AG43" s="236" t="str">
        <f t="shared" ca="1" si="4"/>
        <v/>
      </c>
      <c r="AH43" s="236" t="str">
        <f t="shared" ca="1" si="19"/>
        <v/>
      </c>
      <c r="AJ43" s="236">
        <f t="shared" ca="1" si="5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6"/>
        <v/>
      </c>
      <c r="AQ43" s="286" t="s">
        <v>53</v>
      </c>
      <c r="AR43" s="286" t="s">
        <v>28</v>
      </c>
      <c r="AS43" s="286">
        <v>18</v>
      </c>
      <c r="AT43" s="286" t="s">
        <v>317</v>
      </c>
      <c r="AV43" s="234">
        <f t="shared" si="21"/>
        <v>26</v>
      </c>
      <c r="AW43" s="234">
        <f>COUNTIF( AV$7:AV43, AV43 )</f>
        <v>14</v>
      </c>
      <c r="AX43" s="287">
        <f t="shared" si="22"/>
        <v>27.4</v>
      </c>
      <c r="AY43" s="234">
        <f t="shared" si="23"/>
        <v>39</v>
      </c>
      <c r="AZ43" s="236"/>
      <c r="BA43" s="236"/>
      <c r="BC43" s="234">
        <f t="shared" ca="1" si="24"/>
        <v>37</v>
      </c>
      <c r="BD43" s="288">
        <f t="shared" ca="1" si="8"/>
        <v>33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1"/>
        <v>MR</v>
      </c>
      <c r="F44" s="306"/>
      <c r="G44" s="307">
        <f t="shared" ca="1" si="2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3"/>
        <v>0</v>
      </c>
      <c r="AG44" s="236" t="str">
        <f t="shared" ca="1" si="4"/>
        <v/>
      </c>
      <c r="AH44" s="236" t="str">
        <f t="shared" ca="1" si="19"/>
        <v/>
      </c>
      <c r="AJ44" s="236">
        <f t="shared" ca="1" si="5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6"/>
        <v/>
      </c>
      <c r="AQ44" s="286" t="s">
        <v>41</v>
      </c>
      <c r="AR44" s="286" t="s">
        <v>10</v>
      </c>
      <c r="AS44" s="286">
        <v>20</v>
      </c>
      <c r="AT44" s="286" t="s">
        <v>321</v>
      </c>
      <c r="AV44" s="234">
        <f t="shared" si="21"/>
        <v>2</v>
      </c>
      <c r="AW44" s="234">
        <f>COUNTIF( AV$7:AV44, AV44 )</f>
        <v>9</v>
      </c>
      <c r="AX44" s="287">
        <f t="shared" si="22"/>
        <v>2.9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1"/>
        <v>R</v>
      </c>
      <c r="F45" s="306"/>
      <c r="G45" s="307">
        <f t="shared" ca="1" si="2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3"/>
        <v>0</v>
      </c>
      <c r="AG45" s="236" t="str">
        <f t="shared" ca="1" si="4"/>
        <v/>
      </c>
      <c r="AH45" s="236" t="str">
        <f t="shared" ca="1" si="19"/>
        <v/>
      </c>
      <c r="AJ45" s="236">
        <f t="shared" ca="1" si="5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6"/>
        <v/>
      </c>
      <c r="AQ45" s="286" t="s">
        <v>42</v>
      </c>
      <c r="AR45" s="286" t="s">
        <v>28</v>
      </c>
      <c r="AS45" s="286">
        <v>18</v>
      </c>
      <c r="AT45" s="286" t="s">
        <v>320</v>
      </c>
      <c r="AV45" s="234">
        <f t="shared" si="21"/>
        <v>26</v>
      </c>
      <c r="AW45" s="234">
        <f>COUNTIF( AV$7:AV45, AV45 )</f>
        <v>15</v>
      </c>
      <c r="AX45" s="287">
        <f t="shared" si="22"/>
        <v>27.5</v>
      </c>
      <c r="AY45" s="234">
        <f t="shared" si="23"/>
        <v>40</v>
      </c>
      <c r="AZ45" s="236"/>
      <c r="BA45" s="236"/>
      <c r="BC45" s="234">
        <f t="shared" ca="1" si="24"/>
        <v>39</v>
      </c>
      <c r="BD45" s="288">
        <f t="shared" ca="1" si="8"/>
        <v>37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.8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1"/>
        <v>R</v>
      </c>
      <c r="F46" s="306"/>
      <c r="G46" s="307">
        <f t="shared" ca="1" si="2"/>
        <v>42</v>
      </c>
      <c r="H46" s="250"/>
      <c r="I46" s="262"/>
      <c r="K46" s="262"/>
      <c r="N46" s="257"/>
      <c r="W46" s="262"/>
      <c r="AF46" s="236">
        <f t="shared" si="3"/>
        <v>0</v>
      </c>
      <c r="AG46" s="236" t="str">
        <f t="shared" ca="1" si="4"/>
        <v/>
      </c>
      <c r="AH46" s="236" t="str">
        <f t="shared" ca="1" si="19"/>
        <v/>
      </c>
      <c r="AJ46" s="236">
        <f t="shared" ca="1" si="5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6"/>
        <v/>
      </c>
      <c r="AQ46" s="286" t="s">
        <v>24</v>
      </c>
      <c r="AR46" s="286" t="s">
        <v>28</v>
      </c>
      <c r="AS46" s="286">
        <v>18</v>
      </c>
      <c r="AT46" s="286" t="s">
        <v>323</v>
      </c>
      <c r="AV46" s="234">
        <f t="shared" si="21"/>
        <v>26</v>
      </c>
      <c r="AW46" s="234">
        <f>COUNTIF( AV$7:AV46, AV46 )</f>
        <v>16</v>
      </c>
      <c r="AX46" s="287">
        <f t="shared" si="22"/>
        <v>27.6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8"/>
        <v>39</v>
      </c>
      <c r="BF46" s="240" t="str">
        <f t="shared" ca="1" si="25"/>
        <v>PNM Resources,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PNM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1"/>
        <v>R</v>
      </c>
      <c r="F47" s="306"/>
      <c r="G47" s="307">
        <f t="shared" ca="1" si="2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3"/>
        <v>0</v>
      </c>
      <c r="AG47" s="236" t="str">
        <f t="shared" ca="1" si="4"/>
        <v/>
      </c>
      <c r="AH47" s="236" t="str">
        <f t="shared" ca="1" si="19"/>
        <v/>
      </c>
      <c r="AJ47" s="236">
        <f t="shared" ca="1" si="5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6"/>
        <v/>
      </c>
      <c r="AQ47" s="286" t="s">
        <v>43</v>
      </c>
      <c r="AR47" s="286" t="s">
        <v>28</v>
      </c>
      <c r="AS47" s="286">
        <v>18</v>
      </c>
      <c r="AT47" s="286" t="s">
        <v>324</v>
      </c>
      <c r="AV47" s="234">
        <f t="shared" si="21"/>
        <v>26</v>
      </c>
      <c r="AW47" s="234">
        <f>COUNTIF( AV$7:AV47, AV47 )</f>
        <v>17</v>
      </c>
      <c r="AX47" s="287">
        <f t="shared" si="22"/>
        <v>27.7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8"/>
        <v>40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1"/>
        <v>MR</v>
      </c>
      <c r="F48" s="306"/>
      <c r="G48" s="307">
        <f t="shared" ca="1" si="2"/>
        <v>44</v>
      </c>
      <c r="H48" s="250"/>
      <c r="I48" s="250"/>
      <c r="K48" s="262"/>
      <c r="M48" s="253"/>
      <c r="N48" s="253"/>
      <c r="AF48" s="236">
        <f t="shared" si="3"/>
        <v>0</v>
      </c>
      <c r="AG48" s="236" t="str">
        <f t="shared" ca="1" si="4"/>
        <v/>
      </c>
      <c r="AH48" s="236" t="str">
        <f t="shared" ca="1" si="19"/>
        <v/>
      </c>
      <c r="AJ48" s="236">
        <f t="shared" ca="1" si="5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6"/>
        <v/>
      </c>
      <c r="AQ48" s="286" t="s">
        <v>45</v>
      </c>
      <c r="AR48" s="286" t="s">
        <v>16</v>
      </c>
      <c r="AS48" s="286">
        <v>19</v>
      </c>
      <c r="AT48" s="286" t="s">
        <v>318</v>
      </c>
      <c r="AV48" s="234">
        <f t="shared" si="21"/>
        <v>14</v>
      </c>
      <c r="AW48" s="234">
        <f>COUNTIF( AV$7:AV48, AV48 )</f>
        <v>9</v>
      </c>
      <c r="AX48" s="287">
        <f t="shared" si="22"/>
        <v>14.9</v>
      </c>
      <c r="AY48" s="234">
        <f t="shared" si="23"/>
        <v>22</v>
      </c>
      <c r="AZ48" s="236"/>
      <c r="BA48" s="236"/>
      <c r="BC48" s="234">
        <f t="shared" ca="1" si="24"/>
        <v>42</v>
      </c>
      <c r="BD48" s="288">
        <f t="shared" ca="1" si="8"/>
        <v>41</v>
      </c>
      <c r="BF48" s="240" t="str">
        <f t="shared" ca="1" si="25"/>
        <v>PPL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PPL</v>
      </c>
    </row>
    <row r="49" spans="1:61" ht="13.8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1"/>
        <v>R</v>
      </c>
      <c r="F49" s="306"/>
      <c r="G49" s="307">
        <f t="shared" ca="1" si="2"/>
        <v>50</v>
      </c>
      <c r="H49" s="250"/>
      <c r="I49" s="250"/>
      <c r="J49" s="262"/>
      <c r="K49" s="262"/>
      <c r="M49" s="253"/>
      <c r="N49" s="253"/>
      <c r="AF49" s="236">
        <f t="shared" si="3"/>
        <v>0</v>
      </c>
      <c r="AG49" s="236" t="str">
        <f t="shared" ca="1" si="4"/>
        <v/>
      </c>
      <c r="AH49" s="236" t="str">
        <f t="shared" ca="1" si="19"/>
        <v/>
      </c>
      <c r="AJ49" s="236">
        <f t="shared" ca="1" si="5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6"/>
        <v/>
      </c>
      <c r="AQ49" s="286" t="s">
        <v>54</v>
      </c>
      <c r="AR49" s="286" t="s">
        <v>49</v>
      </c>
      <c r="AS49" s="286">
        <v>17</v>
      </c>
      <c r="AT49" s="286" t="s">
        <v>448</v>
      </c>
      <c r="AV49" s="234">
        <f t="shared" si="21"/>
        <v>45</v>
      </c>
      <c r="AW49" s="234">
        <f>COUNTIF( AV$7:AV49, AV49 )</f>
        <v>5</v>
      </c>
      <c r="AX49" s="287">
        <f t="shared" si="22"/>
        <v>45.5</v>
      </c>
      <c r="AY49" s="234">
        <f t="shared" si="23"/>
        <v>49</v>
      </c>
      <c r="AZ49" s="236"/>
      <c r="BA49" s="236"/>
      <c r="BC49" s="234">
        <f t="shared" ca="1" si="24"/>
        <v>43</v>
      </c>
      <c r="BD49" s="288">
        <f t="shared" ca="1" si="8"/>
        <v>48</v>
      </c>
      <c r="BF49" s="240" t="str">
        <f t="shared" ca="1" si="25"/>
        <v>UIL Holdings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UIL</v>
      </c>
    </row>
    <row r="50" spans="1:61" ht="13.8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1"/>
        <v>R</v>
      </c>
      <c r="F50" s="306"/>
      <c r="G50" s="307">
        <f t="shared" ca="1" si="2"/>
        <v>54</v>
      </c>
      <c r="H50" s="250"/>
      <c r="I50" s="250"/>
      <c r="J50" s="262"/>
      <c r="K50" s="262"/>
      <c r="L50" s="235"/>
      <c r="M50" s="257"/>
      <c r="N50" s="257"/>
      <c r="AF50" s="236">
        <f t="shared" si="3"/>
        <v>0</v>
      </c>
      <c r="AG50" s="236" t="str">
        <f t="shared" ca="1" si="4"/>
        <v/>
      </c>
      <c r="AH50" s="236" t="str">
        <f t="shared" ca="1" si="19"/>
        <v/>
      </c>
      <c r="AJ50" s="236">
        <f t="shared" ca="1" si="5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6"/>
        <v/>
      </c>
      <c r="AQ50" s="286" t="s">
        <v>13</v>
      </c>
      <c r="AR50" s="286" t="s">
        <v>16</v>
      </c>
      <c r="AS50" s="286">
        <v>19</v>
      </c>
      <c r="AT50" s="286" t="s">
        <v>326</v>
      </c>
      <c r="AV50" s="234">
        <f t="shared" si="21"/>
        <v>14</v>
      </c>
      <c r="AW50" s="234">
        <f>COUNTIF( AV$7:AV50, AV50 )</f>
        <v>10</v>
      </c>
      <c r="AX50" s="287">
        <f t="shared" si="22"/>
        <v>15</v>
      </c>
      <c r="AY50" s="234">
        <f t="shared" si="23"/>
        <v>23</v>
      </c>
      <c r="AZ50" s="236"/>
      <c r="BA50" s="236"/>
      <c r="BC50" s="234">
        <f t="shared" ca="1" si="24"/>
        <v>44</v>
      </c>
      <c r="BD50" s="288">
        <f t="shared" ca="1" si="8"/>
        <v>50</v>
      </c>
      <c r="BF50" s="240" t="str">
        <f t="shared" ca="1" si="25"/>
        <v>Westar Energy,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WR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1"/>
        <v>R</v>
      </c>
      <c r="F51" s="306"/>
      <c r="G51" s="307">
        <f t="shared" ca="1" si="2"/>
        <v>20</v>
      </c>
      <c r="H51" s="250"/>
      <c r="I51" s="250"/>
      <c r="J51" s="262"/>
      <c r="K51" s="262"/>
      <c r="L51" s="235"/>
      <c r="M51" s="257"/>
      <c r="N51" s="257"/>
      <c r="AF51" s="236">
        <f t="shared" si="3"/>
        <v>1</v>
      </c>
      <c r="AG51" s="236" t="str">
        <f t="shared" ca="1" si="4"/>
        <v/>
      </c>
      <c r="AH51" s="236" t="str">
        <f t="shared" ca="1" si="19"/>
        <v/>
      </c>
      <c r="AJ51" s="236">
        <f t="shared" ca="1" si="5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6"/>
        <v/>
      </c>
      <c r="AQ51" s="286" t="s">
        <v>25</v>
      </c>
      <c r="AR51" s="286" t="s">
        <v>16</v>
      </c>
      <c r="AS51" s="286">
        <v>19</v>
      </c>
      <c r="AT51" s="289" t="s">
        <v>328</v>
      </c>
      <c r="AV51" s="234">
        <f t="shared" si="21"/>
        <v>14</v>
      </c>
      <c r="AW51" s="234">
        <f>COUNTIF( AV$7:AV51, AV51 )</f>
        <v>11</v>
      </c>
      <c r="AX51" s="287">
        <f t="shared" si="22"/>
        <v>15.1</v>
      </c>
      <c r="AY51" s="234">
        <f t="shared" si="23"/>
        <v>24</v>
      </c>
      <c r="AZ51" s="236"/>
      <c r="BA51" s="236"/>
      <c r="BC51" s="234">
        <f t="shared" ca="1" si="24"/>
        <v>45</v>
      </c>
      <c r="BD51" s="288">
        <f t="shared" ca="1" si="8"/>
        <v>15</v>
      </c>
      <c r="BF51" s="240" t="str">
        <f t="shared" ca="1" si="25"/>
        <v>Edison International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1"/>
        <v>MR</v>
      </c>
      <c r="F52" s="306"/>
      <c r="G52" s="307">
        <f t="shared" ca="1" si="2"/>
        <v>25</v>
      </c>
      <c r="H52" s="250"/>
      <c r="I52" s="250"/>
      <c r="J52" s="262"/>
      <c r="K52" s="262"/>
      <c r="AF52" s="236">
        <f t="shared" si="3"/>
        <v>1</v>
      </c>
      <c r="AG52" s="236" t="str">
        <f t="shared" ca="1" si="4"/>
        <v/>
      </c>
      <c r="AH52" s="236" t="str">
        <f t="shared" ca="1" si="19"/>
        <v/>
      </c>
      <c r="AJ52" s="236">
        <f t="shared" ca="1" si="5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6"/>
        <v/>
      </c>
      <c r="AQ52" s="286" t="s">
        <v>7</v>
      </c>
      <c r="AR52" s="286" t="s">
        <v>2</v>
      </c>
      <c r="AS52" s="286">
        <v>21</v>
      </c>
      <c r="AT52" s="286" t="s">
        <v>327</v>
      </c>
      <c r="AV52" s="234">
        <f t="shared" si="21"/>
        <v>1</v>
      </c>
      <c r="AW52" s="234">
        <f>COUNTIF( AV$7:AV52, AV52 )</f>
        <v>1</v>
      </c>
      <c r="AX52" s="287">
        <f t="shared" si="22"/>
        <v>1.1000000000000001</v>
      </c>
      <c r="AY52" s="234">
        <f t="shared" si="23"/>
        <v>1</v>
      </c>
      <c r="AZ52" s="236"/>
      <c r="BA52" s="236"/>
      <c r="BC52" s="234">
        <f t="shared" ca="1" si="24"/>
        <v>46</v>
      </c>
      <c r="BD52" s="288">
        <f t="shared" ca="1" si="8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1"/>
        <v>MR</v>
      </c>
      <c r="F53" s="306"/>
      <c r="G53" s="307">
        <f t="shared" ca="1" si="2"/>
        <v>27</v>
      </c>
      <c r="H53" s="250"/>
      <c r="I53" s="250"/>
      <c r="J53" s="262"/>
      <c r="K53" s="262"/>
      <c r="AF53" s="236">
        <f t="shared" si="3"/>
        <v>1</v>
      </c>
      <c r="AG53" s="236" t="str">
        <f t="shared" ca="1" si="4"/>
        <v/>
      </c>
      <c r="AH53" s="236" t="str">
        <f t="shared" ca="1" si="19"/>
        <v/>
      </c>
      <c r="AJ53" s="236">
        <f t="shared" ca="1" si="5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6"/>
        <v/>
      </c>
      <c r="AQ53" s="286" t="s">
        <v>62</v>
      </c>
      <c r="AR53" s="286" t="s">
        <v>16</v>
      </c>
      <c r="AS53" s="286">
        <v>19</v>
      </c>
      <c r="AT53" s="286" t="s">
        <v>329</v>
      </c>
      <c r="AV53" s="234">
        <f t="shared" si="21"/>
        <v>14</v>
      </c>
      <c r="AW53" s="234">
        <f>COUNTIF( AV$7:AV53, AV53 )</f>
        <v>12</v>
      </c>
      <c r="AX53" s="287">
        <f t="shared" si="22"/>
        <v>15.2</v>
      </c>
      <c r="AY53" s="234">
        <f t="shared" si="23"/>
        <v>25</v>
      </c>
      <c r="AZ53" s="236"/>
      <c r="BA53" s="236"/>
      <c r="BC53" s="234">
        <f t="shared" ca="1" si="24"/>
        <v>47</v>
      </c>
      <c r="BD53" s="288">
        <f t="shared" ca="1" si="8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1"/>
        <v>MR</v>
      </c>
      <c r="F54" s="306"/>
      <c r="G54" s="307">
        <f t="shared" ca="1" si="2"/>
        <v>33</v>
      </c>
      <c r="H54" s="250"/>
      <c r="I54" s="250"/>
      <c r="J54" s="262"/>
      <c r="K54" s="262"/>
      <c r="AF54" s="236">
        <f t="shared" si="3"/>
        <v>1</v>
      </c>
      <c r="AG54" s="236" t="str">
        <f t="shared" ca="1" si="4"/>
        <v/>
      </c>
      <c r="AH54" s="236" t="str">
        <f t="shared" ca="1" si="19"/>
        <v/>
      </c>
      <c r="AJ54" s="236">
        <f t="shared" ca="1" si="5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6"/>
        <v/>
      </c>
      <c r="AQ54" s="286" t="s">
        <v>75</v>
      </c>
      <c r="AR54" s="286" t="s">
        <v>28</v>
      </c>
      <c r="AS54" s="286">
        <v>18</v>
      </c>
      <c r="AT54" s="286" t="s">
        <v>331</v>
      </c>
      <c r="AV54" s="234">
        <f t="shared" si="21"/>
        <v>26</v>
      </c>
      <c r="AW54" s="234">
        <f>COUNTIF( AV$7:AV54, AV54 )</f>
        <v>18</v>
      </c>
      <c r="AX54" s="287">
        <f t="shared" si="22"/>
        <v>27.8</v>
      </c>
      <c r="AY54" s="234">
        <f t="shared" si="23"/>
        <v>43</v>
      </c>
      <c r="AZ54" s="236"/>
      <c r="BA54" s="236"/>
      <c r="BC54" s="234">
        <f t="shared" ca="1" si="24"/>
        <v>48</v>
      </c>
      <c r="BD54" s="288">
        <f t="shared" ca="1" si="8"/>
        <v>31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1"/>
        <v>R</v>
      </c>
      <c r="F55" s="306"/>
      <c r="G55" s="307">
        <f t="shared" ca="1" si="2"/>
        <v>63</v>
      </c>
      <c r="H55" s="250"/>
      <c r="I55" s="250"/>
      <c r="J55" s="262"/>
      <c r="K55" s="262"/>
      <c r="AF55" s="236">
        <f t="shared" si="3"/>
        <v>1</v>
      </c>
      <c r="AG55" s="236" t="str">
        <f t="shared" ca="1" si="4"/>
        <v/>
      </c>
      <c r="AH55" s="236" t="str">
        <f t="shared" ca="1" si="19"/>
        <v/>
      </c>
      <c r="AJ55" s="236">
        <f t="shared" ca="1" si="5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6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8"/>
        <v>43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1"/>
        <v>R</v>
      </c>
      <c r="F56" s="306"/>
      <c r="G56" s="307">
        <f t="shared" ca="1" si="2"/>
        <v>61</v>
      </c>
      <c r="H56" s="250"/>
      <c r="I56" s="250"/>
      <c r="J56" s="262"/>
      <c r="K56" s="262"/>
      <c r="AF56" s="236">
        <f t="shared" si="3"/>
        <v>0</v>
      </c>
      <c r="AG56" s="236" t="str">
        <f t="shared" ca="1" si="4"/>
        <v/>
      </c>
      <c r="AH56" s="236" t="str">
        <f t="shared" ca="1" si="19"/>
        <v/>
      </c>
      <c r="AJ56" s="236">
        <f t="shared" ca="1" si="5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6"/>
        <v/>
      </c>
      <c r="AQ56" s="286" t="s">
        <v>59</v>
      </c>
      <c r="AR56" s="286" t="s">
        <v>28</v>
      </c>
      <c r="AS56" s="286">
        <v>18</v>
      </c>
      <c r="AT56" s="286" t="s">
        <v>336</v>
      </c>
      <c r="AV56" s="234">
        <f t="shared" si="21"/>
        <v>26</v>
      </c>
      <c r="AW56" s="234">
        <f>COUNTIF( AV$7:AV56, AV56 )</f>
        <v>19</v>
      </c>
      <c r="AX56" s="287">
        <f t="shared" si="22"/>
        <v>27.9</v>
      </c>
      <c r="AY56" s="234">
        <f t="shared" si="23"/>
        <v>44</v>
      </c>
      <c r="AZ56" s="236"/>
      <c r="BA56" s="236"/>
      <c r="BC56" s="234">
        <f t="shared" ca="1" si="24"/>
        <v>50</v>
      </c>
      <c r="BD56" s="288">
        <f t="shared" ca="1" si="8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1"/>
        <v>R</v>
      </c>
      <c r="F57" s="306"/>
      <c r="G57" s="307">
        <f t="shared" ca="1" si="2"/>
        <v>59</v>
      </c>
      <c r="H57" s="250"/>
      <c r="I57" s="250"/>
      <c r="J57" s="262"/>
      <c r="K57" s="262"/>
      <c r="AF57" s="236">
        <f t="shared" si="3"/>
        <v>1</v>
      </c>
      <c r="AG57" s="236" t="str">
        <f t="shared" ca="1" si="4"/>
        <v/>
      </c>
      <c r="AH57" s="236" t="str">
        <f t="shared" ca="1" si="19"/>
        <v/>
      </c>
      <c r="AJ57" s="236">
        <f t="shared" ca="1" si="5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6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8"/>
        <v>12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 t="s">
        <v>248</v>
      </c>
      <c r="B58" s="304" t="s">
        <v>127</v>
      </c>
      <c r="C58" s="304">
        <v>8</v>
      </c>
      <c r="D58" s="304" t="s">
        <v>444</v>
      </c>
      <c r="E58" s="305" t="str">
        <f t="shared" ca="1" si="1"/>
        <v>D</v>
      </c>
      <c r="F58" s="306"/>
      <c r="G58" s="307">
        <f t="shared" ca="1" si="2"/>
        <v>60</v>
      </c>
      <c r="H58" s="250"/>
      <c r="I58" s="250"/>
      <c r="J58" s="262"/>
      <c r="K58" s="262"/>
      <c r="AF58" s="236">
        <f t="shared" si="3"/>
        <v>0</v>
      </c>
      <c r="AG58" s="236" t="str">
        <f t="shared" ca="1" si="4"/>
        <v/>
      </c>
      <c r="AH58" s="236" t="str">
        <f t="shared" ca="1" si="19"/>
        <v/>
      </c>
      <c r="AJ58" s="236">
        <f t="shared" ca="1" si="5"/>
        <v>58</v>
      </c>
      <c r="AK58" s="236" t="str">
        <f t="shared" ca="1" si="20"/>
        <v>CCC-</v>
      </c>
      <c r="AL58" s="236">
        <f t="shared" ca="1" si="20"/>
        <v>8</v>
      </c>
      <c r="AM58" s="236" t="str">
        <f t="shared" ca="1" si="6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8"/>
        <v>18</v>
      </c>
      <c r="BF58" s="240" t="str">
        <f t="shared" ca="1" si="25"/>
        <v>Energy Future Holdings Corp.</v>
      </c>
      <c r="BG58" s="240" t="str">
        <f t="shared" ca="1" si="25"/>
        <v>CCC-</v>
      </c>
      <c r="BH58" s="240">
        <f t="shared" ca="1" si="25"/>
        <v>8</v>
      </c>
      <c r="BI58" s="240" t="str">
        <f t="shared" ca="1" si="25"/>
        <v>**EFH</v>
      </c>
    </row>
    <row r="59" spans="1:61" ht="13.8" x14ac:dyDescent="0.25">
      <c r="A59" s="303"/>
      <c r="B59" s="304"/>
      <c r="C59" s="304"/>
      <c r="D59" s="304"/>
      <c r="E59" s="305"/>
      <c r="F59" s="306"/>
      <c r="G59" s="307" t="str">
        <f t="shared" ca="1" si="2"/>
        <v/>
      </c>
      <c r="H59" s="250"/>
      <c r="I59" s="250"/>
      <c r="J59" s="262"/>
      <c r="K59" s="262"/>
      <c r="AF59" s="236">
        <f t="shared" si="3"/>
        <v>0</v>
      </c>
      <c r="AG59" s="236" t="str">
        <f t="shared" si="4"/>
        <v/>
      </c>
      <c r="AH59" s="236" t="str">
        <f t="shared" si="19"/>
        <v/>
      </c>
      <c r="AJ59" s="236" t="e">
        <f t="shared" ca="1" si="5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6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2"/>
        <v/>
      </c>
      <c r="H60" s="250"/>
      <c r="I60" s="250"/>
      <c r="AF60" s="236">
        <f t="shared" si="3"/>
        <v>0</v>
      </c>
      <c r="AG60" s="236" t="str">
        <f t="shared" si="4"/>
        <v/>
      </c>
      <c r="AH60" s="236" t="str">
        <f t="shared" si="19"/>
        <v/>
      </c>
      <c r="AJ60" s="236" t="e">
        <f t="shared" ca="1" si="5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6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2"/>
        <v/>
      </c>
      <c r="H61" s="250"/>
      <c r="I61" s="250"/>
      <c r="AF61" s="236">
        <f t="shared" si="3"/>
        <v>0</v>
      </c>
      <c r="AG61" s="236" t="str">
        <f t="shared" si="4"/>
        <v/>
      </c>
      <c r="AH61" s="236" t="str">
        <f t="shared" si="19"/>
        <v/>
      </c>
      <c r="AJ61" s="236" t="e">
        <f t="shared" ca="1" si="5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6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"/>
        <v>31</v>
      </c>
      <c r="H62" s="250"/>
      <c r="I62" s="250"/>
      <c r="AF62" s="236">
        <f t="shared" si="3"/>
        <v>1</v>
      </c>
      <c r="AG62" s="236" t="str">
        <f t="shared" ca="1" si="4"/>
        <v/>
      </c>
      <c r="AH62" s="236" t="str">
        <f t="shared" ca="1" si="19"/>
        <v/>
      </c>
      <c r="AJ62" s="236">
        <f t="shared" ca="1" si="5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6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2"/>
        <v>52</v>
      </c>
      <c r="H63" s="250"/>
      <c r="I63" s="250"/>
      <c r="AF63" s="236">
        <f t="shared" si="3"/>
        <v>0</v>
      </c>
      <c r="AG63" s="236" t="str">
        <f t="shared" ca="1" si="4"/>
        <v/>
      </c>
      <c r="AH63" s="236" t="str">
        <f t="shared" ca="1" si="19"/>
        <v/>
      </c>
      <c r="AJ63" s="236">
        <f t="shared" ca="1" si="5"/>
        <v>63</v>
      </c>
      <c r="AK63" s="236" t="str">
        <f t="shared" ca="1" si="20"/>
        <v>BBB</v>
      </c>
      <c r="AL63" s="236">
        <f t="shared" ca="1" si="20"/>
        <v>18</v>
      </c>
      <c r="AM63" s="236" t="str">
        <f t="shared" ca="1" si="6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2"/>
        <v>51</v>
      </c>
      <c r="H64" s="250"/>
      <c r="I64" s="250"/>
      <c r="AF64" s="236">
        <f t="shared" si="3"/>
        <v>0</v>
      </c>
      <c r="AG64" s="236" t="str">
        <f t="shared" si="4"/>
        <v/>
      </c>
      <c r="AH64" s="236" t="str">
        <f t="shared" si="19"/>
        <v/>
      </c>
      <c r="AJ64" s="236">
        <f t="shared" ca="1" si="5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6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3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5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6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3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5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6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3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5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6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18.444444444444443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18.574074074074073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43" priority="28" stopIfTrue="1">
      <formula>IF( $AH7 = 1, TRUE, FALSE )</formula>
    </cfRule>
    <cfRule type="expression" dxfId="442" priority="29" stopIfTrue="1">
      <formula>IF( $AG7 = 1, TRUE, FALSE )</formula>
    </cfRule>
    <cfRule type="expression" dxfId="441" priority="30" stopIfTrue="1">
      <formula>IF( $AF7 = 1, TRUE, FALSE )</formula>
    </cfRule>
  </conditionalFormatting>
  <conditionalFormatting sqref="A67:E67">
    <cfRule type="expression" dxfId="440" priority="31" stopIfTrue="1">
      <formula>IF( $AH67 = 1, TRUE, FALSE )</formula>
    </cfRule>
    <cfRule type="expression" dxfId="439" priority="32" stopIfTrue="1">
      <formula>IF( $AG67 = 1, TRUE, FALSE )</formula>
    </cfRule>
    <cfRule type="expression" dxfId="438" priority="33" stopIfTrue="1">
      <formula>IF( $AF67 = 1, TRUE, FALSE )</formula>
    </cfRule>
  </conditionalFormatting>
  <conditionalFormatting sqref="A66:E66">
    <cfRule type="expression" dxfId="437" priority="25" stopIfTrue="1">
      <formula>IF( $AH66 = 1, TRUE, FALSE )</formula>
    </cfRule>
    <cfRule type="expression" dxfId="436" priority="26" stopIfTrue="1">
      <formula>IF( $AG66 = 1, TRUE, FALSE )</formula>
    </cfRule>
    <cfRule type="expression" dxfId="435" priority="27" stopIfTrue="1">
      <formula>IF( $AF66 = 1, TRUE, FALSE )</formula>
    </cfRule>
  </conditionalFormatting>
  <conditionalFormatting sqref="A8:D58 B7:D7">
    <cfRule type="expression" dxfId="434" priority="22" stopIfTrue="1">
      <formula>IF( $AH7 = 1, TRUE, FALSE )</formula>
    </cfRule>
    <cfRule type="expression" dxfId="433" priority="23" stopIfTrue="1">
      <formula>IF( $AG7 = 1, TRUE, FALSE )</formula>
    </cfRule>
    <cfRule type="expression" dxfId="432" priority="24" stopIfTrue="1">
      <formula>IF( $AF7 = 1, TRUE, FALSE )</formula>
    </cfRule>
  </conditionalFormatting>
  <conditionalFormatting sqref="A59:D59">
    <cfRule type="expression" dxfId="431" priority="19" stopIfTrue="1">
      <formula>IF( $AH59 = 1, TRUE, FALSE )</formula>
    </cfRule>
    <cfRule type="expression" dxfId="430" priority="20" stopIfTrue="1">
      <formula>IF( $AG59 = 1, TRUE, FALSE )</formula>
    </cfRule>
    <cfRule type="expression" dxfId="429" priority="21" stopIfTrue="1">
      <formula>IF( $AF59 = 1, TRUE, FALSE )</formula>
    </cfRule>
  </conditionalFormatting>
  <conditionalFormatting sqref="A62:D65">
    <cfRule type="expression" dxfId="428" priority="16" stopIfTrue="1">
      <formula>IF( $AH62 = 1, TRUE, FALSE )</formula>
    </cfRule>
    <cfRule type="expression" dxfId="427" priority="17" stopIfTrue="1">
      <formula>IF( $AG62 = 1, TRUE, FALSE )</formula>
    </cfRule>
    <cfRule type="expression" dxfId="426" priority="18" stopIfTrue="1">
      <formula>IF( $AF62 = 1, TRUE, FALSE )</formula>
    </cfRule>
  </conditionalFormatting>
  <conditionalFormatting sqref="U8:U12">
    <cfRule type="cellIs" dxfId="425" priority="15" operator="equal">
      <formula>0</formula>
    </cfRule>
  </conditionalFormatting>
  <conditionalFormatting sqref="O8:O12 Q8:Q12">
    <cfRule type="cellIs" dxfId="424" priority="14" operator="equal">
      <formula>0</formula>
    </cfRule>
  </conditionalFormatting>
  <conditionalFormatting sqref="V8:V12">
    <cfRule type="cellIs" dxfId="423" priority="13" operator="equal">
      <formula>0</formula>
    </cfRule>
  </conditionalFormatting>
  <conditionalFormatting sqref="S8:S12">
    <cfRule type="cellIs" dxfId="422" priority="11" operator="equal">
      <formula>0</formula>
    </cfRule>
  </conditionalFormatting>
  <conditionalFormatting sqref="R8:R12">
    <cfRule type="cellIs" dxfId="421" priority="12" operator="equal">
      <formula>0</formula>
    </cfRule>
  </conditionalFormatting>
  <conditionalFormatting sqref="P8:P12">
    <cfRule type="cellIs" dxfId="420" priority="10" operator="equal">
      <formula>0</formula>
    </cfRule>
  </conditionalFormatting>
  <conditionalFormatting sqref="M8:M12">
    <cfRule type="cellIs" dxfId="419" priority="9" operator="equal">
      <formula>0</formula>
    </cfRule>
  </conditionalFormatting>
  <conditionalFormatting sqref="T8:T12">
    <cfRule type="cellIs" dxfId="418" priority="8" operator="equal">
      <formula>0</formula>
    </cfRule>
  </conditionalFormatting>
  <conditionalFormatting sqref="N8:N12">
    <cfRule type="cellIs" dxfId="417" priority="7" operator="equal">
      <formula>0</formula>
    </cfRule>
  </conditionalFormatting>
  <conditionalFormatting sqref="K8:K12">
    <cfRule type="cellIs" dxfId="416" priority="6" operator="equal">
      <formula>0</formula>
    </cfRule>
  </conditionalFormatting>
  <conditionalFormatting sqref="I8:I12">
    <cfRule type="cellIs" dxfId="415" priority="5" operator="equal">
      <formula>0</formula>
    </cfRule>
  </conditionalFormatting>
  <conditionalFormatting sqref="W8:W12">
    <cfRule type="cellIs" dxfId="414" priority="4" operator="equal">
      <formula>0</formula>
    </cfRule>
  </conditionalFormatting>
  <conditionalFormatting sqref="A7">
    <cfRule type="expression" dxfId="413" priority="1" stopIfTrue="1">
      <formula>IF( $AH7 = 1, TRUE, FALSE )</formula>
    </cfRule>
    <cfRule type="expression" dxfId="412" priority="2" stopIfTrue="1">
      <formula>IF( $AG7 = 1, TRUE, FALSE )</formula>
    </cfRule>
    <cfRule type="expression" dxfId="41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Q4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'Credit_2013Q3'!a:a</v>
      </c>
      <c r="AK2" s="240" t="str">
        <f>AK4 &amp; AK3</f>
        <v>'Credit_2013Q3'!b1</v>
      </c>
      <c r="AL2" s="240" t="str">
        <f>AL4 &amp; AL3</f>
        <v>'Credit_2013Q3'!c1</v>
      </c>
      <c r="AQ2" s="236"/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'Credit_2013Q3'!</v>
      </c>
      <c r="AK4" s="236" t="str">
        <f t="shared" ref="AK4:AL4" si="0">$AQ$5</f>
        <v>'Credit_2013Q3'!</v>
      </c>
      <c r="AL4" s="236" t="str">
        <f t="shared" si="0"/>
        <v>'Credit_2013Q3'!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(54)</v>
      </c>
      <c r="M5" s="509"/>
      <c r="N5" s="314"/>
      <c r="O5" s="507" t="str">
        <f ca="1">"Regulated" &amp; CHAR( 10 ) &amp; "(" &amp; O14 &amp; ")"</f>
        <v>Regulated
(35)</v>
      </c>
      <c r="P5" s="511"/>
      <c r="Q5" s="314"/>
      <c r="R5" s="507" t="str">
        <f ca="1">"Mostly Regulated" &amp; CHAR( 10 ) &amp; "(" &amp; R14 &amp; ")"</f>
        <v>Mostly Regulated
(17)</v>
      </c>
      <c r="S5" s="511"/>
      <c r="T5" s="314"/>
      <c r="U5" s="507" t="str">
        <f ca="1">"Diversified" &amp; CHAR( 10 ) &amp; "(" &amp; U14 &amp; ")"</f>
        <v>Diversified
(2)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495</v>
      </c>
    </row>
    <row r="6" spans="1:61" ht="28.5" customHeight="1" x14ac:dyDescent="0.25">
      <c r="A6" s="299" t="s">
        <v>0</v>
      </c>
      <c r="B6" s="300" t="s">
        <v>431</v>
      </c>
      <c r="C6" s="338" t="s">
        <v>470</v>
      </c>
      <c r="D6" s="301"/>
      <c r="E6" s="302">
        <v>41274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8" ca="1" si="1">OFFSET( INDIRECT( E$3 &amp; E$4 ), $G7 - 1, 0 )</f>
        <v>R</v>
      </c>
      <c r="F7" s="306"/>
      <c r="G7" s="307">
        <f t="shared" ref="G7:G64" ca="1" si="2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3">IF( LEN( C7 ) = 0, 0, IF( C7 = C6, AF6, IF( AF6 = 1, 0, 1 ) ) )</f>
        <v>1</v>
      </c>
      <c r="AG7" s="236" t="str">
        <f t="shared" ref="AG7:AG64" ca="1" si="4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5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6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7">OFFSET( BC7, -1, 0 ) + 1</f>
        <v>1</v>
      </c>
      <c r="BD7" s="288">
        <f t="shared" ref="BD7:BD62" ca="1" si="8">MATCH( BC7, $AY$7:$AY$63, 0 )</f>
        <v>46</v>
      </c>
      <c r="BF7" s="240" t="str">
        <f t="shared" ref="BF7:BI38" ca="1" si="9">OFFSET( AQ$6, $BD7, 0 )</f>
        <v>Southern Company</v>
      </c>
      <c r="BG7" s="240" t="str">
        <f t="shared" ca="1" si="9"/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1"/>
        <v>R</v>
      </c>
      <c r="F8" s="306"/>
      <c r="G8" s="307">
        <f t="shared" ca="1" si="2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3.7037037037037035E-2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3"/>
        <v>0</v>
      </c>
      <c r="AG8" s="236" t="str">
        <f t="shared" ca="1" si="4"/>
        <v/>
      </c>
      <c r="AH8" s="236" t="str">
        <f t="shared" ref="AH8:AH67" ca="1" si="19">IF( LEN( $C8 ) = 0, "", IF( $C8 &lt; $AL8, 1, "" ) )</f>
        <v/>
      </c>
      <c r="AJ8" s="236">
        <f t="shared" ca="1" si="5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6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ca="1" si="9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1"/>
        <v>MR</v>
      </c>
      <c r="F9" s="306"/>
      <c r="G9" s="307">
        <f t="shared" ca="1" si="2"/>
        <v>13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0.22222222222222221</v>
      </c>
      <c r="N9" s="318"/>
      <c r="O9" s="295">
        <f t="shared" ca="1" si="12"/>
        <v>7</v>
      </c>
      <c r="P9" s="296">
        <f t="shared" ca="1" si="13"/>
        <v>0.2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3"/>
        <v>0</v>
      </c>
      <c r="AG9" s="236" t="str">
        <f t="shared" ca="1" si="4"/>
        <v/>
      </c>
      <c r="AH9" s="236" t="str">
        <f t="shared" ca="1" si="19"/>
        <v/>
      </c>
      <c r="AJ9" s="236">
        <f t="shared" ca="1" si="5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6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7</v>
      </c>
      <c r="BF9" s="240" t="str">
        <f t="shared" ca="1" si="9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1"/>
        <v>R</v>
      </c>
      <c r="F10" s="306"/>
      <c r="G10" s="307">
        <f t="shared" ca="1" si="2"/>
        <v>16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0.22222222222222221</v>
      </c>
      <c r="N10" s="318"/>
      <c r="O10" s="295">
        <f t="shared" ca="1" si="12"/>
        <v>6</v>
      </c>
      <c r="P10" s="296">
        <f t="shared" ca="1" si="13"/>
        <v>0.17142857142857143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3"/>
        <v>0</v>
      </c>
      <c r="AG10" s="236" t="str">
        <f t="shared" ca="1" si="4"/>
        <v/>
      </c>
      <c r="AH10" s="236" t="str">
        <f t="shared" ca="1" si="19"/>
        <v/>
      </c>
      <c r="AJ10" s="236">
        <f t="shared" ca="1" si="5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6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26</v>
      </c>
      <c r="AW10" s="234">
        <f>COUNTIF( AV$7:AV10, AV10 )</f>
        <v>1</v>
      </c>
      <c r="AX10" s="287">
        <f t="shared" si="22"/>
        <v>26.1</v>
      </c>
      <c r="AY10" s="234">
        <f t="shared" si="23"/>
        <v>26</v>
      </c>
      <c r="AZ10" s="236"/>
      <c r="BA10" s="236"/>
      <c r="BC10" s="234">
        <f t="shared" ca="1" si="24"/>
        <v>4</v>
      </c>
      <c r="BD10" s="288">
        <f t="shared" ca="1" si="8"/>
        <v>10</v>
      </c>
      <c r="BF10" s="240" t="str">
        <f t="shared" ca="1" si="9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1"/>
        <v>MR</v>
      </c>
      <c r="F11" s="306"/>
      <c r="G11" s="307">
        <f t="shared" ca="1" si="2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0.37037037037037035</v>
      </c>
      <c r="N11" s="318"/>
      <c r="O11" s="295">
        <f t="shared" ca="1" si="12"/>
        <v>17</v>
      </c>
      <c r="P11" s="296">
        <f t="shared" ca="1" si="13"/>
        <v>0.48571428571428571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3"/>
        <v>0</v>
      </c>
      <c r="AG11" s="236" t="str">
        <f t="shared" ca="1" si="4"/>
        <v/>
      </c>
      <c r="AH11" s="236" t="str">
        <f t="shared" ca="1" si="19"/>
        <v/>
      </c>
      <c r="AJ11" s="236">
        <f t="shared" ca="1" si="5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6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26</v>
      </c>
      <c r="AW11" s="234">
        <f>COUNTIF( AV$7:AV11, AV11 )</f>
        <v>2</v>
      </c>
      <c r="AX11" s="287">
        <f t="shared" si="22"/>
        <v>26.2</v>
      </c>
      <c r="AY11" s="234">
        <f t="shared" si="23"/>
        <v>27</v>
      </c>
      <c r="AZ11" s="236"/>
      <c r="BA11" s="236"/>
      <c r="BC11" s="234">
        <f t="shared" ca="1" si="24"/>
        <v>5</v>
      </c>
      <c r="BD11" s="288">
        <f t="shared" ca="1" si="8"/>
        <v>11</v>
      </c>
      <c r="BF11" s="240" t="str">
        <f t="shared" ca="1" si="9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1"/>
        <v>R</v>
      </c>
      <c r="F12" s="306"/>
      <c r="G12" s="307">
        <f t="shared" ca="1" si="2"/>
        <v>29</v>
      </c>
      <c r="H12" s="250"/>
      <c r="I12" s="318"/>
      <c r="J12" s="295" t="s">
        <v>49</v>
      </c>
      <c r="K12" s="318"/>
      <c r="L12" s="295">
        <f t="shared" si="10"/>
        <v>5</v>
      </c>
      <c r="M12" s="296">
        <f t="shared" si="11"/>
        <v>9.2592592592592587E-2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5</v>
      </c>
      <c r="AE12" s="254"/>
      <c r="AF12" s="236">
        <f t="shared" si="3"/>
        <v>0</v>
      </c>
      <c r="AG12" s="236" t="str">
        <f t="shared" ca="1" si="4"/>
        <v/>
      </c>
      <c r="AH12" s="236" t="str">
        <f t="shared" ca="1" si="19"/>
        <v/>
      </c>
      <c r="AJ12" s="236">
        <f t="shared" ca="1" si="5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6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1"/>
        <v>26</v>
      </c>
      <c r="AW12" s="234">
        <f>COUNTIF( AV$7:AV12, AV12 )</f>
        <v>3</v>
      </c>
      <c r="AX12" s="287">
        <f t="shared" si="22"/>
        <v>26.3</v>
      </c>
      <c r="AY12" s="234">
        <f t="shared" si="23"/>
        <v>28</v>
      </c>
      <c r="AZ12" s="236"/>
      <c r="BA12" s="236"/>
      <c r="BC12" s="234">
        <f t="shared" ca="1" si="24"/>
        <v>6</v>
      </c>
      <c r="BD12" s="288">
        <f t="shared" ca="1" si="8"/>
        <v>26</v>
      </c>
      <c r="BF12" s="240" t="str">
        <f t="shared" ca="1" si="9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1"/>
        <v>MR</v>
      </c>
      <c r="F13" s="306"/>
      <c r="G13" s="307">
        <f t="shared" ca="1" si="2"/>
        <v>32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5.5555555555555552E-2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3"/>
        <v>0</v>
      </c>
      <c r="AG13" s="236" t="str">
        <f t="shared" ca="1" si="4"/>
        <v/>
      </c>
      <c r="AH13" s="236" t="str">
        <f t="shared" ca="1" si="19"/>
        <v/>
      </c>
      <c r="AJ13" s="236">
        <f t="shared" ca="1" si="5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6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8"/>
        <v>30</v>
      </c>
      <c r="BF13" s="240" t="str">
        <f t="shared" ca="1" si="9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1"/>
        <v>R</v>
      </c>
      <c r="F14" s="306"/>
      <c r="G14" s="307">
        <f t="shared" ca="1" si="2"/>
        <v>34</v>
      </c>
      <c r="H14" s="250"/>
      <c r="I14" s="320"/>
      <c r="J14" s="291" t="s">
        <v>80</v>
      </c>
      <c r="K14" s="320"/>
      <c r="L14" s="291">
        <f>SUM(L8:L13)</f>
        <v>54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18.574074074074073</v>
      </c>
      <c r="Z14" s="261"/>
      <c r="AA14" s="430">
        <f ca="1">SUM(AA8:AA13)</f>
        <v>54</v>
      </c>
      <c r="AE14" s="254"/>
      <c r="AF14" s="236">
        <f t="shared" si="3"/>
        <v>0</v>
      </c>
      <c r="AG14" s="236" t="str">
        <f t="shared" ca="1" si="4"/>
        <v/>
      </c>
      <c r="AH14" s="236" t="str">
        <f t="shared" ca="1" si="19"/>
        <v/>
      </c>
      <c r="AJ14" s="236">
        <f t="shared" ca="1" si="5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6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14</v>
      </c>
      <c r="AW14" s="234">
        <f>COUNTIF( AV$7:AV14, AV14 )</f>
        <v>3</v>
      </c>
      <c r="AX14" s="287">
        <f t="shared" si="22"/>
        <v>14.3</v>
      </c>
      <c r="AY14" s="234">
        <f t="shared" si="23"/>
        <v>16</v>
      </c>
      <c r="AZ14" s="236"/>
      <c r="BA14" s="236"/>
      <c r="BC14" s="234">
        <f t="shared" ca="1" si="24"/>
        <v>8</v>
      </c>
      <c r="BD14" s="288">
        <f t="shared" ca="1" si="8"/>
        <v>32</v>
      </c>
      <c r="BF14" s="240" t="str">
        <f t="shared" ca="1" si="9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1"/>
        <v>MR</v>
      </c>
      <c r="F15" s="306"/>
      <c r="G15" s="307">
        <f t="shared" ca="1" si="2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3"/>
        <v>0</v>
      </c>
      <c r="AG15" s="236" t="str">
        <f t="shared" ca="1" si="4"/>
        <v/>
      </c>
      <c r="AH15" s="236" t="str">
        <f t="shared" ca="1" si="19"/>
        <v/>
      </c>
      <c r="AJ15" s="236">
        <f t="shared" ca="1" si="5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6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26</v>
      </c>
      <c r="AW15" s="234">
        <f>COUNTIF( AV$7:AV15, AV15 )</f>
        <v>4</v>
      </c>
      <c r="AX15" s="287">
        <f t="shared" si="22"/>
        <v>26.4</v>
      </c>
      <c r="AY15" s="234">
        <f t="shared" si="23"/>
        <v>29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9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1"/>
        <v>R</v>
      </c>
      <c r="F16" s="306"/>
      <c r="G16" s="307">
        <f t="shared" ca="1" si="2"/>
        <v>41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18.444444444444443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18.457142857142856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13.5</v>
      </c>
      <c r="V16" s="506"/>
      <c r="W16" s="316"/>
      <c r="AE16" s="254"/>
      <c r="AF16" s="236">
        <f t="shared" si="3"/>
        <v>0</v>
      </c>
      <c r="AG16" s="236">
        <f t="shared" ca="1" si="4"/>
        <v>1</v>
      </c>
      <c r="AH16" s="236" t="str">
        <f t="shared" ca="1" si="19"/>
        <v/>
      </c>
      <c r="AJ16" s="236">
        <f t="shared" ca="1" si="5"/>
        <v>26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6"/>
        <v>Change</v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8"/>
        <v>38</v>
      </c>
      <c r="BF16" s="240" t="str">
        <f t="shared" ca="1" si="9"/>
        <v>Pinnacle West Capital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1"/>
        <v>MR</v>
      </c>
      <c r="F17" s="306"/>
      <c r="G17" s="307">
        <f t="shared" ca="1" si="2"/>
        <v>53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3"/>
        <v>0</v>
      </c>
      <c r="AG17" s="236" t="str">
        <f t="shared" ca="1" si="4"/>
        <v/>
      </c>
      <c r="AH17" s="236" t="str">
        <f t="shared" ca="1" si="19"/>
        <v/>
      </c>
      <c r="AJ17" s="236">
        <f t="shared" ca="1" si="5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6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8"/>
        <v>49</v>
      </c>
      <c r="BF17" s="240" t="str">
        <f t="shared" ca="1" si="9"/>
        <v>Vectren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1"/>
        <v>R</v>
      </c>
      <c r="F18" s="306"/>
      <c r="G18" s="307">
        <f t="shared" ca="1" si="2"/>
        <v>55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3"/>
        <v>0</v>
      </c>
      <c r="AG18" s="236" t="str">
        <f t="shared" ca="1" si="4"/>
        <v/>
      </c>
      <c r="AH18" s="236" t="str">
        <f t="shared" ca="1" si="19"/>
        <v/>
      </c>
      <c r="AJ18" s="236">
        <f t="shared" ca="1" si="5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6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51</v>
      </c>
      <c r="AW18" s="234">
        <f>COUNTIF( AV$7:AV18, AV18 )</f>
        <v>1</v>
      </c>
      <c r="AX18" s="287">
        <f t="shared" si="22"/>
        <v>51.1</v>
      </c>
      <c r="AY18" s="234">
        <f t="shared" si="23"/>
        <v>51</v>
      </c>
      <c r="AZ18" s="236"/>
      <c r="BA18" s="236"/>
      <c r="BC18" s="234">
        <f t="shared" ca="1" si="24"/>
        <v>12</v>
      </c>
      <c r="BD18" s="288">
        <f t="shared" ca="1" si="8"/>
        <v>51</v>
      </c>
      <c r="BF18" s="240" t="str">
        <f t="shared" ca="1" si="9"/>
        <v>Wisconsin Energy Corporation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1"/>
        <v>R</v>
      </c>
      <c r="F19" s="306"/>
      <c r="G19" s="307">
        <f t="shared" ca="1" si="2"/>
        <v>56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3"/>
        <v>0</v>
      </c>
      <c r="AG19" s="236" t="str">
        <f t="shared" ca="1" si="4"/>
        <v/>
      </c>
      <c r="AH19" s="236" t="str">
        <f t="shared" ca="1" si="19"/>
        <v/>
      </c>
      <c r="AJ19" s="236">
        <f t="shared" ca="1" si="5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6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14</v>
      </c>
      <c r="AW19" s="234">
        <f>COUNTIF( AV$7:AV19, AV19 )</f>
        <v>4</v>
      </c>
      <c r="AX19" s="287">
        <f t="shared" si="22"/>
        <v>14.4</v>
      </c>
      <c r="AY19" s="234">
        <f t="shared" si="23"/>
        <v>17</v>
      </c>
      <c r="AZ19" s="236"/>
      <c r="BA19" s="236"/>
      <c r="BC19" s="234">
        <f t="shared" ca="1" si="24"/>
        <v>13</v>
      </c>
      <c r="BD19" s="288">
        <f t="shared" ca="1" si="8"/>
        <v>52</v>
      </c>
      <c r="BF19" s="240" t="str">
        <f t="shared" ca="1" si="9"/>
        <v>Xcel Energy Inc.</v>
      </c>
      <c r="BG19" s="240" t="str">
        <f t="shared" ca="1" si="9"/>
        <v>A-</v>
      </c>
      <c r="BH19" s="240">
        <f t="shared" ca="1" si="9"/>
        <v>20</v>
      </c>
      <c r="BI19" s="240" t="str">
        <f t="shared" ca="1" si="9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1"/>
        <v>R</v>
      </c>
      <c r="F20" s="306"/>
      <c r="G20" s="307">
        <f t="shared" ca="1" si="2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3"/>
        <v>1</v>
      </c>
      <c r="AG20" s="236" t="str">
        <f t="shared" ca="1" si="4"/>
        <v/>
      </c>
      <c r="AH20" s="236" t="str">
        <f t="shared" ca="1" si="19"/>
        <v/>
      </c>
      <c r="AJ20" s="236">
        <f t="shared" ca="1" si="5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6"/>
        <v/>
      </c>
      <c r="AQ20" s="286" t="s">
        <v>32</v>
      </c>
      <c r="AR20" s="286" t="s">
        <v>16</v>
      </c>
      <c r="AS20" s="286">
        <v>19</v>
      </c>
      <c r="AT20" s="286" t="s">
        <v>289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8"/>
        <v>1</v>
      </c>
      <c r="BF20" s="240" t="str">
        <f t="shared" ca="1" si="9"/>
        <v>ALLETE,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1"/>
        <v>R</v>
      </c>
      <c r="F21" s="306"/>
      <c r="G21" s="307">
        <f t="shared" ca="1" si="2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3"/>
        <v>1</v>
      </c>
      <c r="AG21" s="236">
        <f t="shared" ca="1" si="4"/>
        <v>1</v>
      </c>
      <c r="AH21" s="236" t="str">
        <f t="shared" ca="1" si="19"/>
        <v/>
      </c>
      <c r="AJ21" s="236">
        <f t="shared" ca="1" si="5"/>
        <v>31</v>
      </c>
      <c r="AK21" s="236" t="str">
        <f t="shared" ca="1" si="20"/>
        <v>BBB</v>
      </c>
      <c r="AL21" s="236">
        <f t="shared" ca="1" si="20"/>
        <v>18</v>
      </c>
      <c r="AM21" s="236" t="str">
        <f t="shared" ca="1" si="6"/>
        <v>Change</v>
      </c>
      <c r="AQ21" s="286" t="s">
        <v>57</v>
      </c>
      <c r="AR21" s="286" t="s">
        <v>49</v>
      </c>
      <c r="AS21" s="286">
        <v>17</v>
      </c>
      <c r="AT21" s="289" t="s">
        <v>295</v>
      </c>
      <c r="AV21" s="234">
        <f t="shared" si="21"/>
        <v>45</v>
      </c>
      <c r="AW21" s="234">
        <f>COUNTIF( AV$7:AV21, AV21 )</f>
        <v>1</v>
      </c>
      <c r="AX21" s="287">
        <f t="shared" si="22"/>
        <v>45.1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8"/>
        <v>3</v>
      </c>
      <c r="BF21" s="240" t="str">
        <f t="shared" ca="1" si="9"/>
        <v>Ameren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AEE</v>
      </c>
    </row>
    <row r="22" spans="1:61" ht="13.8" x14ac:dyDescent="0.25">
      <c r="A22" s="303" t="s">
        <v>30</v>
      </c>
      <c r="B22" s="304" t="s">
        <v>16</v>
      </c>
      <c r="C22" s="304">
        <v>19</v>
      </c>
      <c r="D22" s="304" t="s">
        <v>284</v>
      </c>
      <c r="E22" s="305" t="str">
        <f t="shared" ca="1" si="1"/>
        <v>R</v>
      </c>
      <c r="F22" s="306"/>
      <c r="G22" s="307">
        <f t="shared" ca="1" si="2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3"/>
        <v>1</v>
      </c>
      <c r="AG22" s="236" t="str">
        <f t="shared" ca="1" si="4"/>
        <v/>
      </c>
      <c r="AH22" s="236" t="str">
        <f t="shared" ca="1" si="19"/>
        <v/>
      </c>
      <c r="AJ22" s="236">
        <f t="shared" ca="1" si="5"/>
        <v>20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6"/>
        <v/>
      </c>
      <c r="AQ22" s="286" t="s">
        <v>34</v>
      </c>
      <c r="AR22" s="286" t="s">
        <v>28</v>
      </c>
      <c r="AS22" s="286">
        <v>18</v>
      </c>
      <c r="AT22" s="289" t="s">
        <v>293</v>
      </c>
      <c r="AV22" s="234">
        <f t="shared" si="21"/>
        <v>26</v>
      </c>
      <c r="AW22" s="234">
        <f>COUNTIF( AV$7:AV22, AV22 )</f>
        <v>5</v>
      </c>
      <c r="AX22" s="287">
        <f t="shared" si="22"/>
        <v>26.5</v>
      </c>
      <c r="AY22" s="234">
        <f t="shared" si="23"/>
        <v>30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9"/>
        <v>Cleco Corporation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CNL</v>
      </c>
    </row>
    <row r="23" spans="1:61" ht="13.8" x14ac:dyDescent="0.25">
      <c r="A23" s="303" t="s">
        <v>31</v>
      </c>
      <c r="B23" s="304" t="s">
        <v>16</v>
      </c>
      <c r="C23" s="304">
        <v>19</v>
      </c>
      <c r="D23" s="304" t="s">
        <v>288</v>
      </c>
      <c r="E23" s="305" t="str">
        <f t="shared" ca="1" si="1"/>
        <v>R</v>
      </c>
      <c r="F23" s="306"/>
      <c r="G23" s="307">
        <f t="shared" ca="1" si="2"/>
        <v>18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3"/>
        <v>1</v>
      </c>
      <c r="AG23" s="236" t="str">
        <f t="shared" ca="1" si="4"/>
        <v/>
      </c>
      <c r="AH23" s="236" t="str">
        <f t="shared" ca="1" si="19"/>
        <v/>
      </c>
      <c r="AJ23" s="236">
        <f t="shared" ca="1" si="5"/>
        <v>21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6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1"/>
        <v>26</v>
      </c>
      <c r="AW23" s="234">
        <f>COUNTIF( AV$7:AV23, AV23 )</f>
        <v>6</v>
      </c>
      <c r="AX23" s="287">
        <f t="shared" si="22"/>
        <v>26.6</v>
      </c>
      <c r="AY23" s="234">
        <f t="shared" si="23"/>
        <v>31</v>
      </c>
      <c r="AZ23" s="236"/>
      <c r="BA23" s="236"/>
      <c r="BC23" s="234">
        <f t="shared" ca="1" si="24"/>
        <v>17</v>
      </c>
      <c r="BD23" s="288">
        <f t="shared" ca="1" si="8"/>
        <v>13</v>
      </c>
      <c r="BF23" s="240" t="str">
        <f t="shared" ca="1" si="9"/>
        <v>DTE Energy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DTE</v>
      </c>
    </row>
    <row r="24" spans="1:61" ht="13.8" x14ac:dyDescent="0.25">
      <c r="A24" s="303" t="s">
        <v>32</v>
      </c>
      <c r="B24" s="304" t="s">
        <v>16</v>
      </c>
      <c r="C24" s="304">
        <v>19</v>
      </c>
      <c r="D24" s="304" t="s">
        <v>289</v>
      </c>
      <c r="E24" s="305" t="str">
        <f t="shared" ca="1" si="1"/>
        <v>R</v>
      </c>
      <c r="F24" s="306"/>
      <c r="G24" s="307">
        <f t="shared" ca="1" si="2"/>
        <v>19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3"/>
        <v>1</v>
      </c>
      <c r="AG24" s="236" t="str">
        <f t="shared" ca="1" si="4"/>
        <v/>
      </c>
      <c r="AH24" s="236" t="str">
        <f t="shared" ca="1" si="19"/>
        <v/>
      </c>
      <c r="AJ24" s="236">
        <f t="shared" ca="1" si="5"/>
        <v>22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6"/>
        <v/>
      </c>
      <c r="AQ24" s="286" t="s">
        <v>248</v>
      </c>
      <c r="AR24" s="286" t="s">
        <v>127</v>
      </c>
      <c r="AS24" s="286">
        <v>8</v>
      </c>
      <c r="AT24" s="286" t="s">
        <v>444</v>
      </c>
      <c r="AV24" s="234">
        <f t="shared" si="21"/>
        <v>52</v>
      </c>
      <c r="AW24" s="234">
        <f>COUNTIF( AV$7:AV24, AV24 )</f>
        <v>1</v>
      </c>
      <c r="AX24" s="287">
        <f t="shared" si="22"/>
        <v>52.1</v>
      </c>
      <c r="AY24" s="234">
        <f t="shared" si="23"/>
        <v>52</v>
      </c>
      <c r="AZ24" s="236"/>
      <c r="BA24" s="236"/>
      <c r="BC24" s="234">
        <f t="shared" ca="1" si="24"/>
        <v>18</v>
      </c>
      <c r="BD24" s="288">
        <f t="shared" ca="1" si="8"/>
        <v>14</v>
      </c>
      <c r="BF24" s="240" t="str">
        <f t="shared" ca="1" si="9"/>
        <v>Duke Energy Corporation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DUK</v>
      </c>
    </row>
    <row r="25" spans="1:61" ht="13.8" x14ac:dyDescent="0.25">
      <c r="A25" s="303" t="s">
        <v>12</v>
      </c>
      <c r="B25" s="304" t="s">
        <v>16</v>
      </c>
      <c r="C25" s="304">
        <v>19</v>
      </c>
      <c r="D25" s="304" t="s">
        <v>308</v>
      </c>
      <c r="E25" s="305" t="str">
        <f t="shared" ca="1" si="1"/>
        <v>D</v>
      </c>
      <c r="F25" s="306"/>
      <c r="G25" s="307">
        <f t="shared" ca="1" si="2"/>
        <v>30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3"/>
        <v>1</v>
      </c>
      <c r="AG25" s="236" t="str">
        <f t="shared" ca="1" si="4"/>
        <v/>
      </c>
      <c r="AH25" s="236" t="str">
        <f t="shared" ca="1" si="19"/>
        <v/>
      </c>
      <c r="AJ25" s="236">
        <f t="shared" ca="1" si="5"/>
        <v>23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6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26</v>
      </c>
      <c r="AW25" s="234">
        <f>COUNTIF( AV$7:AV25, AV25 )</f>
        <v>7</v>
      </c>
      <c r="AX25" s="287">
        <f t="shared" si="22"/>
        <v>26.7</v>
      </c>
      <c r="AY25" s="234">
        <f t="shared" si="23"/>
        <v>32</v>
      </c>
      <c r="AZ25" s="236"/>
      <c r="BA25" s="236"/>
      <c r="BC25" s="234">
        <f t="shared" ca="1" si="24"/>
        <v>19</v>
      </c>
      <c r="BD25" s="288">
        <f t="shared" ca="1" si="8"/>
        <v>28</v>
      </c>
      <c r="BF25" s="240" t="str">
        <f t="shared" ca="1" si="9"/>
        <v>MDU Resources Group,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MDU</v>
      </c>
    </row>
    <row r="26" spans="1:61" ht="13.8" x14ac:dyDescent="0.25">
      <c r="A26" s="303" t="s">
        <v>52</v>
      </c>
      <c r="B26" s="304" t="s">
        <v>16</v>
      </c>
      <c r="C26" s="304">
        <v>19</v>
      </c>
      <c r="D26" s="304" t="s">
        <v>446</v>
      </c>
      <c r="E26" s="305" t="str">
        <f t="shared" ca="1" si="1"/>
        <v>MR</v>
      </c>
      <c r="F26" s="306"/>
      <c r="G26" s="307">
        <f t="shared" ca="1" si="2"/>
        <v>62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3"/>
        <v>1</v>
      </c>
      <c r="AG26" s="236" t="str">
        <f t="shared" ca="1" si="4"/>
        <v/>
      </c>
      <c r="AH26" s="236" t="str">
        <f t="shared" ca="1" si="19"/>
        <v/>
      </c>
      <c r="AJ26" s="236">
        <f t="shared" ca="1" si="5"/>
        <v>24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6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26</v>
      </c>
      <c r="AW26" s="234">
        <f>COUNTIF( AV$7:AV26, AV26 )</f>
        <v>8</v>
      </c>
      <c r="AX26" s="287">
        <f t="shared" si="22"/>
        <v>26.8</v>
      </c>
      <c r="AY26" s="234">
        <f t="shared" si="23"/>
        <v>33</v>
      </c>
      <c r="AZ26" s="236"/>
      <c r="BA26" s="236"/>
      <c r="BC26" s="234">
        <f t="shared" ca="1" si="24"/>
        <v>20</v>
      </c>
      <c r="BD26" s="288">
        <f t="shared" ca="1" si="8"/>
        <v>29</v>
      </c>
      <c r="BF26" s="240" t="str">
        <f t="shared" ca="1" si="9"/>
        <v>MidAmerican Energy Holdings Company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**BRK</v>
      </c>
    </row>
    <row r="27" spans="1:61" ht="13.8" x14ac:dyDescent="0.25">
      <c r="A27" s="303" t="s">
        <v>23</v>
      </c>
      <c r="B27" s="304" t="s">
        <v>16</v>
      </c>
      <c r="C27" s="304">
        <v>19</v>
      </c>
      <c r="D27" s="304" t="s">
        <v>322</v>
      </c>
      <c r="E27" s="305" t="str">
        <f t="shared" ca="1" si="1"/>
        <v>MR</v>
      </c>
      <c r="F27" s="306"/>
      <c r="G27" s="307">
        <f t="shared" ca="1" si="2"/>
        <v>39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3"/>
        <v>1</v>
      </c>
      <c r="AG27" s="236" t="str">
        <f t="shared" ca="1" si="4"/>
        <v/>
      </c>
      <c r="AH27" s="236" t="str">
        <f t="shared" ca="1" si="19"/>
        <v/>
      </c>
      <c r="AJ27" s="236">
        <f t="shared" ca="1" si="5"/>
        <v>25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6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45</v>
      </c>
      <c r="AW27" s="234">
        <f>COUNTIF( AV$7:AV27, AV27 )</f>
        <v>2</v>
      </c>
      <c r="AX27" s="287">
        <f t="shared" si="22"/>
        <v>45.2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8"/>
        <v>36</v>
      </c>
      <c r="BF27" s="240" t="str">
        <f t="shared" ca="1" si="9"/>
        <v>Pepco Holdings,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POM</v>
      </c>
    </row>
    <row r="28" spans="1:61" ht="13.8" x14ac:dyDescent="0.25">
      <c r="A28" s="303" t="s">
        <v>45</v>
      </c>
      <c r="B28" s="304" t="s">
        <v>16</v>
      </c>
      <c r="C28" s="304">
        <v>19</v>
      </c>
      <c r="D28" s="304" t="s">
        <v>318</v>
      </c>
      <c r="E28" s="305" t="str">
        <f t="shared" ca="1" si="1"/>
        <v>MR</v>
      </c>
      <c r="F28" s="306"/>
      <c r="G28" s="307">
        <f t="shared" ca="1" si="2"/>
        <v>45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3"/>
        <v>1</v>
      </c>
      <c r="AG28" s="236" t="str">
        <f t="shared" ca="1" si="4"/>
        <v/>
      </c>
      <c r="AH28" s="236" t="str">
        <f t="shared" ca="1" si="19"/>
        <v/>
      </c>
      <c r="AJ28" s="236">
        <f t="shared" ca="1" si="5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6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26</v>
      </c>
      <c r="AW28" s="234">
        <f>COUNTIF( AV$7:AV28, AV28 )</f>
        <v>9</v>
      </c>
      <c r="AX28" s="287">
        <f t="shared" si="22"/>
        <v>26.9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8"/>
        <v>42</v>
      </c>
      <c r="BF28" s="240" t="str">
        <f t="shared" ca="1" si="9"/>
        <v>Public Service Enterprise Group Incorporated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PEG</v>
      </c>
    </row>
    <row r="29" spans="1:61" ht="13.8" x14ac:dyDescent="0.25">
      <c r="A29" s="303" t="s">
        <v>13</v>
      </c>
      <c r="B29" s="304" t="s">
        <v>16</v>
      </c>
      <c r="C29" s="304">
        <v>19</v>
      </c>
      <c r="D29" s="304" t="s">
        <v>326</v>
      </c>
      <c r="E29" s="305" t="str">
        <f t="shared" ca="1" si="1"/>
        <v>MR</v>
      </c>
      <c r="F29" s="306"/>
      <c r="G29" s="307">
        <f t="shared" ca="1" si="2"/>
        <v>46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3"/>
        <v>1</v>
      </c>
      <c r="AG29" s="236" t="str">
        <f t="shared" ca="1" si="4"/>
        <v/>
      </c>
      <c r="AH29" s="236" t="str">
        <f t="shared" ca="1" si="19"/>
        <v/>
      </c>
      <c r="AJ29" s="236">
        <f t="shared" ca="1" si="5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6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45</v>
      </c>
      <c r="AW29" s="234">
        <f>COUNTIF( AV$7:AV29, AV29 )</f>
        <v>3</v>
      </c>
      <c r="AX29" s="287">
        <f t="shared" si="22"/>
        <v>45.3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8"/>
        <v>44</v>
      </c>
      <c r="BF29" s="240" t="str">
        <f t="shared" ca="1" si="9"/>
        <v>SCANA Corporation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SCG</v>
      </c>
    </row>
    <row r="30" spans="1:61" ht="13.8" x14ac:dyDescent="0.25">
      <c r="A30" s="303" t="s">
        <v>25</v>
      </c>
      <c r="B30" s="304" t="s">
        <v>16</v>
      </c>
      <c r="C30" s="304">
        <v>19</v>
      </c>
      <c r="D30" s="304" t="s">
        <v>328</v>
      </c>
      <c r="E30" s="305" t="str">
        <f t="shared" ca="1" si="1"/>
        <v>MR</v>
      </c>
      <c r="F30" s="306"/>
      <c r="G30" s="307">
        <f t="shared" ca="1" si="2"/>
        <v>47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3"/>
        <v>1</v>
      </c>
      <c r="AG30" s="236" t="str">
        <f t="shared" ca="1" si="4"/>
        <v/>
      </c>
      <c r="AH30" s="236" t="str">
        <f t="shared" ca="1" si="19"/>
        <v/>
      </c>
      <c r="AJ30" s="236">
        <f t="shared" ca="1" si="5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6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26</v>
      </c>
      <c r="AW30" s="234">
        <f>COUNTIF( AV$7:AV30, AV30 )</f>
        <v>10</v>
      </c>
      <c r="AX30" s="287">
        <f t="shared" si="22"/>
        <v>27</v>
      </c>
      <c r="AY30" s="234">
        <f t="shared" si="23"/>
        <v>35</v>
      </c>
      <c r="AZ30" s="236"/>
      <c r="BA30" s="236"/>
      <c r="BC30" s="234">
        <f t="shared" ca="1" si="24"/>
        <v>24</v>
      </c>
      <c r="BD30" s="288">
        <f t="shared" ca="1" si="8"/>
        <v>45</v>
      </c>
      <c r="BF30" s="240" t="str">
        <f t="shared" ca="1" si="9"/>
        <v>Sempra Energy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SRE</v>
      </c>
    </row>
    <row r="31" spans="1:61" ht="13.8" x14ac:dyDescent="0.25">
      <c r="A31" s="303" t="s">
        <v>62</v>
      </c>
      <c r="B31" s="304" t="s">
        <v>16</v>
      </c>
      <c r="C31" s="304">
        <v>19</v>
      </c>
      <c r="D31" s="304" t="s">
        <v>329</v>
      </c>
      <c r="E31" s="305" t="str">
        <f t="shared" ca="1" si="1"/>
        <v>R</v>
      </c>
      <c r="F31" s="306"/>
      <c r="G31" s="307">
        <f t="shared" ca="1" si="2"/>
        <v>49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3"/>
        <v>1</v>
      </c>
      <c r="AG31" s="236" t="str">
        <f t="shared" ca="1" si="4"/>
        <v/>
      </c>
      <c r="AH31" s="236" t="str">
        <f t="shared" ca="1" si="19"/>
        <v/>
      </c>
      <c r="AJ31" s="236">
        <f t="shared" ca="1" si="5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6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26</v>
      </c>
      <c r="AW31" s="234">
        <f>COUNTIF( AV$7:AV31, AV31 )</f>
        <v>11</v>
      </c>
      <c r="AX31" s="287">
        <f t="shared" si="22"/>
        <v>27.1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8"/>
        <v>47</v>
      </c>
      <c r="BF31" s="240" t="str">
        <f t="shared" ca="1" si="9"/>
        <v>TECO Energy, Inc.</v>
      </c>
      <c r="BG31" s="240" t="str">
        <f t="shared" ca="1" si="9"/>
        <v>BBB+</v>
      </c>
      <c r="BH31" s="240">
        <f t="shared" ca="1" si="9"/>
        <v>19</v>
      </c>
      <c r="BI31" s="240" t="str">
        <f t="shared" ca="1" si="9"/>
        <v>TE</v>
      </c>
    </row>
    <row r="32" spans="1:61" ht="13.8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1"/>
        <v>R</v>
      </c>
      <c r="F32" s="306"/>
      <c r="G32" s="307">
        <f t="shared" ca="1" si="2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3"/>
        <v>0</v>
      </c>
      <c r="AG32" s="236" t="str">
        <f t="shared" ca="1" si="4"/>
        <v/>
      </c>
      <c r="AH32" s="236" t="str">
        <f t="shared" ca="1" si="19"/>
        <v/>
      </c>
      <c r="AJ32" s="236">
        <f t="shared" ca="1" si="5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6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8"/>
        <v>4</v>
      </c>
      <c r="BF32" s="240" t="str">
        <f t="shared" ca="1" si="9"/>
        <v>American Electric Power Company, Inc.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AEP</v>
      </c>
    </row>
    <row r="33" spans="1:61" ht="13.8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1"/>
        <v>R</v>
      </c>
      <c r="F33" s="306"/>
      <c r="G33" s="307">
        <f t="shared" ca="1" si="2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3"/>
        <v>0</v>
      </c>
      <c r="AG33" s="236" t="str">
        <f t="shared" ca="1" si="4"/>
        <v/>
      </c>
      <c r="AH33" s="236" t="str">
        <f t="shared" ca="1" si="19"/>
        <v/>
      </c>
      <c r="AJ33" s="236">
        <f t="shared" ca="1" si="5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6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8"/>
        <v>5</v>
      </c>
      <c r="BF33" s="240" t="str">
        <f t="shared" ca="1" si="9"/>
        <v>Avista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AVA</v>
      </c>
    </row>
    <row r="34" spans="1:61" ht="13.8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1"/>
        <v>R</v>
      </c>
      <c r="F34" s="306"/>
      <c r="G34" s="307">
        <f t="shared" ca="1" si="2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3"/>
        <v>0</v>
      </c>
      <c r="AG34" s="236" t="str">
        <f t="shared" ca="1" si="4"/>
        <v/>
      </c>
      <c r="AH34" s="236" t="str">
        <f t="shared" ca="1" si="19"/>
        <v/>
      </c>
      <c r="AJ34" s="236">
        <f t="shared" ca="1" si="5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6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6</v>
      </c>
      <c r="AX34" s="287">
        <f t="shared" si="22"/>
        <v>14.6</v>
      </c>
      <c r="AY34" s="234">
        <f t="shared" si="23"/>
        <v>19</v>
      </c>
      <c r="AZ34" s="236"/>
      <c r="BA34" s="236"/>
      <c r="BC34" s="234">
        <f t="shared" ca="1" si="24"/>
        <v>28</v>
      </c>
      <c r="BD34" s="288">
        <f t="shared" ca="1" si="8"/>
        <v>6</v>
      </c>
      <c r="BF34" s="240" t="str">
        <f t="shared" ca="1" si="9"/>
        <v>Black Hills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BKH</v>
      </c>
    </row>
    <row r="35" spans="1:61" ht="13.8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1"/>
        <v>R</v>
      </c>
      <c r="F35" s="306"/>
      <c r="G35" s="307">
        <f t="shared" ca="1" si="2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3"/>
        <v>0</v>
      </c>
      <c r="AG35" s="236" t="str">
        <f t="shared" ca="1" si="4"/>
        <v/>
      </c>
      <c r="AH35" s="236" t="str">
        <f t="shared" ca="1" si="19"/>
        <v/>
      </c>
      <c r="AJ35" s="236">
        <f t="shared" ca="1" si="5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6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14</v>
      </c>
      <c r="AW35" s="234">
        <f>COUNTIF( AV$7:AV35, AV35 )</f>
        <v>7</v>
      </c>
      <c r="AX35" s="287">
        <f t="shared" si="22"/>
        <v>14.7</v>
      </c>
      <c r="AY35" s="234">
        <f t="shared" si="23"/>
        <v>20</v>
      </c>
      <c r="AZ35" s="236"/>
      <c r="BA35" s="236"/>
      <c r="BC35" s="234">
        <f t="shared" ca="1" si="24"/>
        <v>29</v>
      </c>
      <c r="BD35" s="288">
        <f t="shared" ca="1" si="8"/>
        <v>9</v>
      </c>
      <c r="BF35" s="240" t="str">
        <f t="shared" ca="1" si="9"/>
        <v>CMS Energy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CMS</v>
      </c>
    </row>
    <row r="36" spans="1:61" ht="13.8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1"/>
        <v>R</v>
      </c>
      <c r="F36" s="306"/>
      <c r="G36" s="307">
        <f t="shared" ca="1" si="2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3"/>
        <v>0</v>
      </c>
      <c r="AG36" s="236" t="str">
        <f t="shared" ca="1" si="4"/>
        <v/>
      </c>
      <c r="AH36" s="236" t="str">
        <f t="shared" ca="1" si="19"/>
        <v/>
      </c>
      <c r="AJ36" s="236">
        <f t="shared" ca="1" si="5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6"/>
        <v/>
      </c>
      <c r="AQ36" s="286" t="s">
        <v>369</v>
      </c>
      <c r="AR36" s="286" t="s">
        <v>10</v>
      </c>
      <c r="AS36" s="286">
        <v>20</v>
      </c>
      <c r="AT36" s="289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8"/>
        <v>16</v>
      </c>
      <c r="BF36" s="240" t="str">
        <f t="shared" ca="1" si="9"/>
        <v>El Paso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EE</v>
      </c>
    </row>
    <row r="37" spans="1:61" ht="13.8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1"/>
        <v>R</v>
      </c>
      <c r="F37" s="306"/>
      <c r="G37" s="307">
        <f t="shared" ca="1" si="2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3"/>
        <v>0</v>
      </c>
      <c r="AG37" s="236" t="str">
        <f t="shared" ca="1" si="4"/>
        <v/>
      </c>
      <c r="AH37" s="236" t="str">
        <f t="shared" ca="1" si="19"/>
        <v/>
      </c>
      <c r="AJ37" s="236">
        <f t="shared" ca="1" si="5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6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45</v>
      </c>
      <c r="AW37" s="234">
        <f>COUNTIF( AV$7:AV37, AV37 )</f>
        <v>4</v>
      </c>
      <c r="AX37" s="287">
        <f t="shared" si="22"/>
        <v>45.4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8"/>
        <v>17</v>
      </c>
      <c r="BF37" s="240" t="str">
        <f t="shared" ca="1" si="9"/>
        <v>Empire District Electric Company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EDE</v>
      </c>
    </row>
    <row r="38" spans="1:61" ht="13.8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1"/>
        <v>R</v>
      </c>
      <c r="F38" s="306"/>
      <c r="G38" s="307">
        <f t="shared" ca="1" si="2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3"/>
        <v>0</v>
      </c>
      <c r="AG38" s="236" t="str">
        <f t="shared" ca="1" si="4"/>
        <v/>
      </c>
      <c r="AH38" s="236" t="str">
        <f t="shared" ca="1" si="19"/>
        <v/>
      </c>
      <c r="AJ38" s="236">
        <f t="shared" ca="1" si="5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6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8"/>
        <v>19</v>
      </c>
      <c r="BF38" s="240" t="str">
        <f t="shared" ca="1" si="9"/>
        <v>Entergy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ETR</v>
      </c>
    </row>
    <row r="39" spans="1:61" ht="13.8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1"/>
        <v>MR</v>
      </c>
      <c r="F39" s="306"/>
      <c r="G39" s="307">
        <f t="shared" ca="1" si="2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3"/>
        <v>0</v>
      </c>
      <c r="AG39" s="236" t="str">
        <f t="shared" ca="1" si="4"/>
        <v/>
      </c>
      <c r="AH39" s="236" t="str">
        <f t="shared" ca="1" si="19"/>
        <v/>
      </c>
      <c r="AJ39" s="236">
        <f t="shared" ca="1" si="5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6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26</v>
      </c>
      <c r="AW39" s="234">
        <f>COUNTIF( AV$7:AV39, AV39 )</f>
        <v>12</v>
      </c>
      <c r="AX39" s="287">
        <f t="shared" si="22"/>
        <v>27.2</v>
      </c>
      <c r="AY39" s="234">
        <f t="shared" si="23"/>
        <v>37</v>
      </c>
      <c r="AZ39" s="236"/>
      <c r="BA39" s="236"/>
      <c r="BC39" s="234">
        <f t="shared" ca="1" si="24"/>
        <v>33</v>
      </c>
      <c r="BD39" s="288">
        <f t="shared" ca="1" si="8"/>
        <v>20</v>
      </c>
      <c r="BF39" s="240" t="str">
        <f t="shared" ref="BF39:BI63" ca="1" si="25">OFFSET( AQ$6, $BD39, 0 )</f>
        <v>Exelon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EXC</v>
      </c>
    </row>
    <row r="40" spans="1:61" ht="13.8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1"/>
        <v>R</v>
      </c>
      <c r="F40" s="306"/>
      <c r="G40" s="307">
        <f t="shared" ca="1" si="2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3"/>
        <v>0</v>
      </c>
      <c r="AG40" s="236" t="str">
        <f t="shared" ca="1" si="4"/>
        <v/>
      </c>
      <c r="AH40" s="236" t="str">
        <f t="shared" ca="1" si="19"/>
        <v/>
      </c>
      <c r="AJ40" s="236">
        <f t="shared" ca="1" si="5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6"/>
        <v/>
      </c>
      <c r="AQ40" s="286" t="s">
        <v>21</v>
      </c>
      <c r="AR40" s="286" t="s">
        <v>10</v>
      </c>
      <c r="AS40" s="286">
        <v>20</v>
      </c>
      <c r="AT40" s="286" t="s">
        <v>315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8"/>
        <v>22</v>
      </c>
      <c r="BF40" s="240" t="str">
        <f t="shared" ca="1" si="25"/>
        <v>Great Plains Energy Inc.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GXP</v>
      </c>
    </row>
    <row r="41" spans="1:61" ht="13.8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1"/>
        <v>R</v>
      </c>
      <c r="F41" s="306"/>
      <c r="G41" s="307">
        <f t="shared" ca="1" si="2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3"/>
        <v>0</v>
      </c>
      <c r="AG41" s="236" t="str">
        <f t="shared" ca="1" si="4"/>
        <v/>
      </c>
      <c r="AH41" s="236" t="str">
        <f t="shared" ca="1" si="19"/>
        <v/>
      </c>
      <c r="AJ41" s="236">
        <f t="shared" ca="1" si="5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6"/>
        <v/>
      </c>
      <c r="AQ41" s="286" t="s">
        <v>22</v>
      </c>
      <c r="AR41" s="286" t="s">
        <v>28</v>
      </c>
      <c r="AS41" s="286">
        <v>18</v>
      </c>
      <c r="AT41" s="286" t="s">
        <v>316</v>
      </c>
      <c r="AV41" s="234">
        <f t="shared" si="21"/>
        <v>26</v>
      </c>
      <c r="AW41" s="234">
        <f>COUNTIF( AV$7:AV41, AV41 )</f>
        <v>13</v>
      </c>
      <c r="AX41" s="287">
        <f t="shared" si="22"/>
        <v>27.3</v>
      </c>
      <c r="AY41" s="234">
        <f t="shared" si="23"/>
        <v>38</v>
      </c>
      <c r="AZ41" s="236"/>
      <c r="BA41" s="236"/>
      <c r="BC41" s="234">
        <f t="shared" ca="1" si="24"/>
        <v>35</v>
      </c>
      <c r="BD41" s="288">
        <f t="shared" ca="1" si="8"/>
        <v>24</v>
      </c>
      <c r="BF41" s="240" t="str">
        <f t="shared" ca="1" si="25"/>
        <v>Iberdrola USA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**EAST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1"/>
        <v>R</v>
      </c>
      <c r="F42" s="306"/>
      <c r="G42" s="307">
        <f t="shared" ca="1" si="2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3"/>
        <v>0</v>
      </c>
      <c r="AG42" s="236" t="str">
        <f t="shared" ca="1" si="4"/>
        <v/>
      </c>
      <c r="AH42" s="236" t="str">
        <f t="shared" ca="1" si="19"/>
        <v/>
      </c>
      <c r="AJ42" s="236">
        <f t="shared" ca="1" si="5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6"/>
        <v/>
      </c>
      <c r="AQ42" s="286" t="s">
        <v>23</v>
      </c>
      <c r="AR42" s="286" t="s">
        <v>16</v>
      </c>
      <c r="AS42" s="286">
        <v>19</v>
      </c>
      <c r="AT42" s="286" t="s">
        <v>322</v>
      </c>
      <c r="AV42" s="234">
        <f t="shared" si="21"/>
        <v>14</v>
      </c>
      <c r="AW42" s="234">
        <f>COUNTIF( AV$7:AV42, AV42 )</f>
        <v>8</v>
      </c>
      <c r="AX42" s="287">
        <f t="shared" si="22"/>
        <v>14.8</v>
      </c>
      <c r="AY42" s="234">
        <f t="shared" si="23"/>
        <v>21</v>
      </c>
      <c r="AZ42" s="236"/>
      <c r="BA42" s="236"/>
      <c r="BC42" s="234">
        <f t="shared" ca="1" si="24"/>
        <v>36</v>
      </c>
      <c r="BD42" s="288">
        <f t="shared" ca="1" si="8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1"/>
        <v>R</v>
      </c>
      <c r="F43" s="306"/>
      <c r="G43" s="307">
        <f t="shared" ca="1" si="2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3"/>
        <v>0</v>
      </c>
      <c r="AG43" s="236" t="str">
        <f t="shared" ca="1" si="4"/>
        <v/>
      </c>
      <c r="AH43" s="236" t="str">
        <f t="shared" ca="1" si="19"/>
        <v/>
      </c>
      <c r="AJ43" s="236">
        <f t="shared" ca="1" si="5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6"/>
        <v/>
      </c>
      <c r="AQ43" s="286" t="s">
        <v>53</v>
      </c>
      <c r="AR43" s="286" t="s">
        <v>28</v>
      </c>
      <c r="AS43" s="286">
        <v>18</v>
      </c>
      <c r="AT43" s="286" t="s">
        <v>317</v>
      </c>
      <c r="AV43" s="234">
        <f t="shared" si="21"/>
        <v>26</v>
      </c>
      <c r="AW43" s="234">
        <f>COUNTIF( AV$7:AV43, AV43 )</f>
        <v>14</v>
      </c>
      <c r="AX43" s="287">
        <f t="shared" si="22"/>
        <v>27.4</v>
      </c>
      <c r="AY43" s="234">
        <f t="shared" si="23"/>
        <v>39</v>
      </c>
      <c r="AZ43" s="236"/>
      <c r="BA43" s="236"/>
      <c r="BC43" s="234">
        <f t="shared" ca="1" si="24"/>
        <v>37</v>
      </c>
      <c r="BD43" s="288">
        <f t="shared" ca="1" si="8"/>
        <v>33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1"/>
        <v>MR</v>
      </c>
      <c r="F44" s="306"/>
      <c r="G44" s="307">
        <f t="shared" ca="1" si="2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3"/>
        <v>0</v>
      </c>
      <c r="AG44" s="236" t="str">
        <f t="shared" ca="1" si="4"/>
        <v/>
      </c>
      <c r="AH44" s="236" t="str">
        <f t="shared" ca="1" si="19"/>
        <v/>
      </c>
      <c r="AJ44" s="236">
        <f t="shared" ca="1" si="5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6"/>
        <v/>
      </c>
      <c r="AQ44" s="286" t="s">
        <v>41</v>
      </c>
      <c r="AR44" s="286" t="s">
        <v>10</v>
      </c>
      <c r="AS44" s="286">
        <v>20</v>
      </c>
      <c r="AT44" s="286" t="s">
        <v>321</v>
      </c>
      <c r="AV44" s="234">
        <f t="shared" si="21"/>
        <v>2</v>
      </c>
      <c r="AW44" s="234">
        <f>COUNTIF( AV$7:AV44, AV44 )</f>
        <v>9</v>
      </c>
      <c r="AX44" s="287">
        <f t="shared" si="22"/>
        <v>2.9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1"/>
        <v>R</v>
      </c>
      <c r="F45" s="306"/>
      <c r="G45" s="307">
        <f t="shared" ca="1" si="2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3"/>
        <v>0</v>
      </c>
      <c r="AG45" s="236" t="str">
        <f t="shared" ca="1" si="4"/>
        <v/>
      </c>
      <c r="AH45" s="236" t="str">
        <f t="shared" ca="1" si="19"/>
        <v/>
      </c>
      <c r="AJ45" s="236">
        <f t="shared" ca="1" si="5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6"/>
        <v/>
      </c>
      <c r="AQ45" s="286" t="s">
        <v>42</v>
      </c>
      <c r="AR45" s="286" t="s">
        <v>28</v>
      </c>
      <c r="AS45" s="286">
        <v>18</v>
      </c>
      <c r="AT45" s="286" t="s">
        <v>320</v>
      </c>
      <c r="AV45" s="234">
        <f t="shared" si="21"/>
        <v>26</v>
      </c>
      <c r="AW45" s="234">
        <f>COUNTIF( AV$7:AV45, AV45 )</f>
        <v>15</v>
      </c>
      <c r="AX45" s="287">
        <f t="shared" si="22"/>
        <v>27.5</v>
      </c>
      <c r="AY45" s="234">
        <f t="shared" si="23"/>
        <v>40</v>
      </c>
      <c r="AZ45" s="236"/>
      <c r="BA45" s="236"/>
      <c r="BC45" s="234">
        <f t="shared" ca="1" si="24"/>
        <v>39</v>
      </c>
      <c r="BD45" s="288">
        <f t="shared" ca="1" si="8"/>
        <v>37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.8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1"/>
        <v>R</v>
      </c>
      <c r="F46" s="306"/>
      <c r="G46" s="307">
        <f t="shared" ca="1" si="2"/>
        <v>42</v>
      </c>
      <c r="H46" s="250"/>
      <c r="I46" s="262"/>
      <c r="K46" s="262"/>
      <c r="N46" s="257"/>
      <c r="W46" s="262"/>
      <c r="AF46" s="236">
        <f t="shared" si="3"/>
        <v>0</v>
      </c>
      <c r="AG46" s="236" t="str">
        <f t="shared" ca="1" si="4"/>
        <v/>
      </c>
      <c r="AH46" s="236" t="str">
        <f t="shared" ca="1" si="19"/>
        <v/>
      </c>
      <c r="AJ46" s="236">
        <f t="shared" ca="1" si="5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6"/>
        <v/>
      </c>
      <c r="AQ46" s="286" t="s">
        <v>24</v>
      </c>
      <c r="AR46" s="286" t="s">
        <v>28</v>
      </c>
      <c r="AS46" s="286">
        <v>18</v>
      </c>
      <c r="AT46" s="289" t="s">
        <v>323</v>
      </c>
      <c r="AV46" s="234">
        <f t="shared" si="21"/>
        <v>26</v>
      </c>
      <c r="AW46" s="234">
        <f>COUNTIF( AV$7:AV46, AV46 )</f>
        <v>16</v>
      </c>
      <c r="AX46" s="287">
        <f t="shared" si="22"/>
        <v>27.6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8"/>
        <v>39</v>
      </c>
      <c r="BF46" s="240" t="str">
        <f t="shared" ca="1" si="25"/>
        <v>PNM Resources,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PNM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1"/>
        <v>R</v>
      </c>
      <c r="F47" s="306"/>
      <c r="G47" s="307">
        <f t="shared" ca="1" si="2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3"/>
        <v>0</v>
      </c>
      <c r="AG47" s="236" t="str">
        <f t="shared" ca="1" si="4"/>
        <v/>
      </c>
      <c r="AH47" s="236" t="str">
        <f t="shared" ca="1" si="19"/>
        <v/>
      </c>
      <c r="AJ47" s="236">
        <f t="shared" ca="1" si="5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6"/>
        <v/>
      </c>
      <c r="AQ47" s="286" t="s">
        <v>43</v>
      </c>
      <c r="AR47" s="286" t="s">
        <v>28</v>
      </c>
      <c r="AS47" s="286">
        <v>18</v>
      </c>
      <c r="AT47" s="286" t="s">
        <v>324</v>
      </c>
      <c r="AV47" s="234">
        <f t="shared" si="21"/>
        <v>26</v>
      </c>
      <c r="AW47" s="234">
        <f>COUNTIF( AV$7:AV47, AV47 )</f>
        <v>17</v>
      </c>
      <c r="AX47" s="287">
        <f t="shared" si="22"/>
        <v>27.7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8"/>
        <v>40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1"/>
        <v>MR</v>
      </c>
      <c r="F48" s="306"/>
      <c r="G48" s="307">
        <f t="shared" ca="1" si="2"/>
        <v>44</v>
      </c>
      <c r="H48" s="250"/>
      <c r="I48" s="250"/>
      <c r="K48" s="262"/>
      <c r="M48" s="253"/>
      <c r="N48" s="253"/>
      <c r="AF48" s="236">
        <f t="shared" si="3"/>
        <v>0</v>
      </c>
      <c r="AG48" s="236" t="str">
        <f t="shared" ca="1" si="4"/>
        <v/>
      </c>
      <c r="AH48" s="236" t="str">
        <f t="shared" ca="1" si="19"/>
        <v/>
      </c>
      <c r="AJ48" s="236">
        <f t="shared" ca="1" si="5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6"/>
        <v/>
      </c>
      <c r="AQ48" s="286" t="s">
        <v>45</v>
      </c>
      <c r="AR48" s="286" t="s">
        <v>16</v>
      </c>
      <c r="AS48" s="286">
        <v>19</v>
      </c>
      <c r="AT48" s="286" t="s">
        <v>318</v>
      </c>
      <c r="AV48" s="234">
        <f t="shared" si="21"/>
        <v>14</v>
      </c>
      <c r="AW48" s="234">
        <f>COUNTIF( AV$7:AV48, AV48 )</f>
        <v>9</v>
      </c>
      <c r="AX48" s="287">
        <f t="shared" si="22"/>
        <v>14.9</v>
      </c>
      <c r="AY48" s="234">
        <f t="shared" si="23"/>
        <v>22</v>
      </c>
      <c r="AZ48" s="236"/>
      <c r="BA48" s="236"/>
      <c r="BC48" s="234">
        <f t="shared" ca="1" si="24"/>
        <v>42</v>
      </c>
      <c r="BD48" s="288">
        <f t="shared" ca="1" si="8"/>
        <v>41</v>
      </c>
      <c r="BF48" s="240" t="str">
        <f t="shared" ca="1" si="25"/>
        <v>PPL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PPL</v>
      </c>
    </row>
    <row r="49" spans="1:61" ht="13.8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1"/>
        <v>R</v>
      </c>
      <c r="F49" s="306"/>
      <c r="G49" s="307">
        <f t="shared" ca="1" si="2"/>
        <v>50</v>
      </c>
      <c r="H49" s="250"/>
      <c r="I49" s="250"/>
      <c r="J49" s="262"/>
      <c r="K49" s="262"/>
      <c r="M49" s="253"/>
      <c r="N49" s="253"/>
      <c r="AF49" s="236">
        <f t="shared" si="3"/>
        <v>0</v>
      </c>
      <c r="AG49" s="236" t="str">
        <f t="shared" ca="1" si="4"/>
        <v/>
      </c>
      <c r="AH49" s="236" t="str">
        <f t="shared" ca="1" si="19"/>
        <v/>
      </c>
      <c r="AJ49" s="236">
        <f t="shared" ca="1" si="5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6"/>
        <v/>
      </c>
      <c r="AQ49" s="286" t="s">
        <v>54</v>
      </c>
      <c r="AR49" s="286" t="s">
        <v>49</v>
      </c>
      <c r="AS49" s="286">
        <v>17</v>
      </c>
      <c r="AT49" s="286" t="s">
        <v>448</v>
      </c>
      <c r="AV49" s="234">
        <f t="shared" si="21"/>
        <v>45</v>
      </c>
      <c r="AW49" s="234">
        <f>COUNTIF( AV$7:AV49, AV49 )</f>
        <v>5</v>
      </c>
      <c r="AX49" s="287">
        <f t="shared" si="22"/>
        <v>45.5</v>
      </c>
      <c r="AY49" s="234">
        <f t="shared" si="23"/>
        <v>49</v>
      </c>
      <c r="AZ49" s="236"/>
      <c r="BA49" s="236"/>
      <c r="BC49" s="234">
        <f t="shared" ca="1" si="24"/>
        <v>43</v>
      </c>
      <c r="BD49" s="288">
        <f t="shared" ca="1" si="8"/>
        <v>48</v>
      </c>
      <c r="BF49" s="240" t="str">
        <f t="shared" ca="1" si="25"/>
        <v>UIL Holdings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UIL</v>
      </c>
    </row>
    <row r="50" spans="1:61" ht="13.8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1"/>
        <v>R</v>
      </c>
      <c r="F50" s="306"/>
      <c r="G50" s="307">
        <f t="shared" ca="1" si="2"/>
        <v>54</v>
      </c>
      <c r="H50" s="250"/>
      <c r="I50" s="250"/>
      <c r="J50" s="262"/>
      <c r="K50" s="262"/>
      <c r="L50" s="235"/>
      <c r="M50" s="257"/>
      <c r="N50" s="257"/>
      <c r="AF50" s="236">
        <f t="shared" si="3"/>
        <v>0</v>
      </c>
      <c r="AG50" s="236" t="str">
        <f t="shared" ca="1" si="4"/>
        <v/>
      </c>
      <c r="AH50" s="236" t="str">
        <f t="shared" ca="1" si="19"/>
        <v/>
      </c>
      <c r="AJ50" s="236">
        <f t="shared" ca="1" si="5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6"/>
        <v/>
      </c>
      <c r="AQ50" s="286" t="s">
        <v>13</v>
      </c>
      <c r="AR50" s="286" t="s">
        <v>16</v>
      </c>
      <c r="AS50" s="286">
        <v>19</v>
      </c>
      <c r="AT50" s="286" t="s">
        <v>326</v>
      </c>
      <c r="AV50" s="234">
        <f t="shared" si="21"/>
        <v>14</v>
      </c>
      <c r="AW50" s="234">
        <f>COUNTIF( AV$7:AV50, AV50 )</f>
        <v>10</v>
      </c>
      <c r="AX50" s="287">
        <f t="shared" si="22"/>
        <v>15</v>
      </c>
      <c r="AY50" s="234">
        <f t="shared" si="23"/>
        <v>23</v>
      </c>
      <c r="AZ50" s="236"/>
      <c r="BA50" s="236"/>
      <c r="BC50" s="234">
        <f t="shared" ca="1" si="24"/>
        <v>44</v>
      </c>
      <c r="BD50" s="288">
        <f t="shared" ca="1" si="8"/>
        <v>50</v>
      </c>
      <c r="BF50" s="240" t="str">
        <f t="shared" ca="1" si="25"/>
        <v>Westar Energy,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WR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1"/>
        <v>R</v>
      </c>
      <c r="F51" s="306"/>
      <c r="G51" s="307">
        <f t="shared" ca="1" si="2"/>
        <v>20</v>
      </c>
      <c r="H51" s="250"/>
      <c r="I51" s="250"/>
      <c r="J51" s="262"/>
      <c r="K51" s="262"/>
      <c r="L51" s="235"/>
      <c r="M51" s="257"/>
      <c r="N51" s="257"/>
      <c r="AF51" s="236">
        <f t="shared" si="3"/>
        <v>1</v>
      </c>
      <c r="AG51" s="236" t="str">
        <f t="shared" ca="1" si="4"/>
        <v/>
      </c>
      <c r="AH51" s="236" t="str">
        <f t="shared" ca="1" si="19"/>
        <v/>
      </c>
      <c r="AJ51" s="236">
        <f t="shared" ca="1" si="5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6"/>
        <v/>
      </c>
      <c r="AQ51" s="286" t="s">
        <v>25</v>
      </c>
      <c r="AR51" s="286" t="s">
        <v>16</v>
      </c>
      <c r="AS51" s="286">
        <v>19</v>
      </c>
      <c r="AT51" s="286" t="s">
        <v>328</v>
      </c>
      <c r="AV51" s="234">
        <f t="shared" si="21"/>
        <v>14</v>
      </c>
      <c r="AW51" s="234">
        <f>COUNTIF( AV$7:AV51, AV51 )</f>
        <v>11</v>
      </c>
      <c r="AX51" s="287">
        <f t="shared" si="22"/>
        <v>15.1</v>
      </c>
      <c r="AY51" s="234">
        <f t="shared" si="23"/>
        <v>24</v>
      </c>
      <c r="AZ51" s="236"/>
      <c r="BA51" s="236"/>
      <c r="BC51" s="234">
        <f t="shared" ca="1" si="24"/>
        <v>45</v>
      </c>
      <c r="BD51" s="288">
        <f t="shared" ca="1" si="8"/>
        <v>15</v>
      </c>
      <c r="BF51" s="240" t="str">
        <f t="shared" ca="1" si="25"/>
        <v>Edison International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1"/>
        <v>MR</v>
      </c>
      <c r="F52" s="306"/>
      <c r="G52" s="307">
        <f t="shared" ca="1" si="2"/>
        <v>25</v>
      </c>
      <c r="H52" s="250"/>
      <c r="I52" s="250"/>
      <c r="J52" s="262"/>
      <c r="K52" s="262"/>
      <c r="AF52" s="236">
        <f t="shared" si="3"/>
        <v>1</v>
      </c>
      <c r="AG52" s="236" t="str">
        <f t="shared" ca="1" si="4"/>
        <v/>
      </c>
      <c r="AH52" s="236" t="str">
        <f t="shared" ca="1" si="19"/>
        <v/>
      </c>
      <c r="AJ52" s="236">
        <f t="shared" ca="1" si="5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6"/>
        <v/>
      </c>
      <c r="AQ52" s="286" t="s">
        <v>7</v>
      </c>
      <c r="AR52" s="286" t="s">
        <v>2</v>
      </c>
      <c r="AS52" s="286">
        <v>21</v>
      </c>
      <c r="AT52" s="286" t="s">
        <v>327</v>
      </c>
      <c r="AV52" s="234">
        <f t="shared" si="21"/>
        <v>1</v>
      </c>
      <c r="AW52" s="234">
        <f>COUNTIF( AV$7:AV52, AV52 )</f>
        <v>1</v>
      </c>
      <c r="AX52" s="287">
        <f t="shared" si="22"/>
        <v>1.1000000000000001</v>
      </c>
      <c r="AY52" s="234">
        <f t="shared" si="23"/>
        <v>1</v>
      </c>
      <c r="AZ52" s="236"/>
      <c r="BA52" s="236"/>
      <c r="BC52" s="234">
        <f t="shared" ca="1" si="24"/>
        <v>46</v>
      </c>
      <c r="BD52" s="288">
        <f t="shared" ca="1" si="8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1"/>
        <v>MR</v>
      </c>
      <c r="F53" s="306"/>
      <c r="G53" s="307">
        <f t="shared" ca="1" si="2"/>
        <v>27</v>
      </c>
      <c r="H53" s="250"/>
      <c r="I53" s="250"/>
      <c r="J53" s="262"/>
      <c r="K53" s="262"/>
      <c r="AF53" s="236">
        <f t="shared" si="3"/>
        <v>1</v>
      </c>
      <c r="AG53" s="236" t="str">
        <f t="shared" ca="1" si="4"/>
        <v/>
      </c>
      <c r="AH53" s="236" t="str">
        <f t="shared" ca="1" si="19"/>
        <v/>
      </c>
      <c r="AJ53" s="236">
        <f t="shared" ca="1" si="5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6"/>
        <v/>
      </c>
      <c r="AQ53" s="286" t="s">
        <v>62</v>
      </c>
      <c r="AR53" s="286" t="s">
        <v>16</v>
      </c>
      <c r="AS53" s="286">
        <v>19</v>
      </c>
      <c r="AT53" s="286" t="s">
        <v>329</v>
      </c>
      <c r="AV53" s="234">
        <f t="shared" si="21"/>
        <v>14</v>
      </c>
      <c r="AW53" s="234">
        <f>COUNTIF( AV$7:AV53, AV53 )</f>
        <v>12</v>
      </c>
      <c r="AX53" s="287">
        <f t="shared" si="22"/>
        <v>15.2</v>
      </c>
      <c r="AY53" s="234">
        <f t="shared" si="23"/>
        <v>25</v>
      </c>
      <c r="AZ53" s="236"/>
      <c r="BA53" s="236"/>
      <c r="BC53" s="234">
        <f t="shared" ca="1" si="24"/>
        <v>47</v>
      </c>
      <c r="BD53" s="288">
        <f t="shared" ca="1" si="8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1"/>
        <v>MR</v>
      </c>
      <c r="F54" s="306"/>
      <c r="G54" s="307">
        <f t="shared" ca="1" si="2"/>
        <v>33</v>
      </c>
      <c r="H54" s="250"/>
      <c r="I54" s="250"/>
      <c r="J54" s="262"/>
      <c r="K54" s="262"/>
      <c r="AF54" s="236">
        <f t="shared" si="3"/>
        <v>1</v>
      </c>
      <c r="AG54" s="236" t="str">
        <f t="shared" ca="1" si="4"/>
        <v/>
      </c>
      <c r="AH54" s="236" t="str">
        <f t="shared" ca="1" si="19"/>
        <v/>
      </c>
      <c r="AJ54" s="236">
        <f t="shared" ca="1" si="5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6"/>
        <v/>
      </c>
      <c r="AQ54" s="286" t="s">
        <v>75</v>
      </c>
      <c r="AR54" s="286" t="s">
        <v>28</v>
      </c>
      <c r="AS54" s="286">
        <v>18</v>
      </c>
      <c r="AT54" s="286" t="s">
        <v>331</v>
      </c>
      <c r="AV54" s="234">
        <f t="shared" si="21"/>
        <v>26</v>
      </c>
      <c r="AW54" s="234">
        <f>COUNTIF( AV$7:AV54, AV54 )</f>
        <v>18</v>
      </c>
      <c r="AX54" s="287">
        <f t="shared" si="22"/>
        <v>27.8</v>
      </c>
      <c r="AY54" s="234">
        <f t="shared" si="23"/>
        <v>43</v>
      </c>
      <c r="AZ54" s="236"/>
      <c r="BA54" s="236"/>
      <c r="BC54" s="234">
        <f t="shared" ca="1" si="24"/>
        <v>48</v>
      </c>
      <c r="BD54" s="288">
        <f t="shared" ca="1" si="8"/>
        <v>31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1"/>
        <v>R</v>
      </c>
      <c r="F55" s="306"/>
      <c r="G55" s="307">
        <f t="shared" ca="1" si="2"/>
        <v>63</v>
      </c>
      <c r="H55" s="250"/>
      <c r="I55" s="250"/>
      <c r="J55" s="262"/>
      <c r="K55" s="262"/>
      <c r="AF55" s="236">
        <f t="shared" si="3"/>
        <v>1</v>
      </c>
      <c r="AG55" s="236">
        <f t="shared" ca="1" si="4"/>
        <v>1</v>
      </c>
      <c r="AH55" s="236" t="str">
        <f t="shared" ca="1" si="19"/>
        <v/>
      </c>
      <c r="AJ55" s="236">
        <f t="shared" ca="1" si="5"/>
        <v>57</v>
      </c>
      <c r="AK55" s="236" t="str">
        <f t="shared" ca="1" si="20"/>
        <v>BB+</v>
      </c>
      <c r="AL55" s="236">
        <f t="shared" ca="1" si="20"/>
        <v>16</v>
      </c>
      <c r="AM55" s="236" t="str">
        <f t="shared" ca="1" si="6"/>
        <v>Change</v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8"/>
        <v>43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1"/>
        <v>R</v>
      </c>
      <c r="F56" s="306"/>
      <c r="G56" s="307">
        <f t="shared" ca="1" si="2"/>
        <v>61</v>
      </c>
      <c r="H56" s="250"/>
      <c r="I56" s="250"/>
      <c r="J56" s="262"/>
      <c r="K56" s="262"/>
      <c r="AF56" s="236">
        <f t="shared" si="3"/>
        <v>0</v>
      </c>
      <c r="AG56" s="236" t="str">
        <f t="shared" ca="1" si="4"/>
        <v/>
      </c>
      <c r="AH56" s="236">
        <f t="shared" ca="1" si="19"/>
        <v>1</v>
      </c>
      <c r="AJ56" s="236">
        <f t="shared" ca="1" si="5"/>
        <v>54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6"/>
        <v>Change</v>
      </c>
      <c r="AQ56" s="286" t="s">
        <v>59</v>
      </c>
      <c r="AR56" s="286" t="s">
        <v>28</v>
      </c>
      <c r="AS56" s="286">
        <v>18</v>
      </c>
      <c r="AT56" s="286" t="s">
        <v>336</v>
      </c>
      <c r="AV56" s="234">
        <f t="shared" si="21"/>
        <v>26</v>
      </c>
      <c r="AW56" s="234">
        <f>COUNTIF( AV$7:AV56, AV56 )</f>
        <v>19</v>
      </c>
      <c r="AX56" s="287">
        <f t="shared" si="22"/>
        <v>27.9</v>
      </c>
      <c r="AY56" s="234">
        <f t="shared" si="23"/>
        <v>44</v>
      </c>
      <c r="AZ56" s="236"/>
      <c r="BA56" s="236"/>
      <c r="BC56" s="234">
        <f t="shared" ca="1" si="24"/>
        <v>50</v>
      </c>
      <c r="BD56" s="288">
        <f t="shared" ca="1" si="8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1"/>
        <v>R</v>
      </c>
      <c r="F57" s="306"/>
      <c r="G57" s="307">
        <f t="shared" ca="1" si="2"/>
        <v>59</v>
      </c>
      <c r="H57" s="250"/>
      <c r="I57" s="250"/>
      <c r="J57" s="262"/>
      <c r="K57" s="262"/>
      <c r="AF57" s="236">
        <f t="shared" si="3"/>
        <v>1</v>
      </c>
      <c r="AG57" s="236" t="str">
        <f t="shared" ca="1" si="4"/>
        <v/>
      </c>
      <c r="AH57" s="236" t="str">
        <f t="shared" ca="1" si="19"/>
        <v/>
      </c>
      <c r="AJ57" s="236">
        <f t="shared" ca="1" si="5"/>
        <v>58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6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8"/>
        <v>12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 t="s">
        <v>248</v>
      </c>
      <c r="B58" s="304" t="s">
        <v>127</v>
      </c>
      <c r="C58" s="304">
        <v>8</v>
      </c>
      <c r="D58" s="304" t="s">
        <v>444</v>
      </c>
      <c r="E58" s="305" t="str">
        <f t="shared" ca="1" si="1"/>
        <v>D</v>
      </c>
      <c r="F58" s="306"/>
      <c r="G58" s="307">
        <f t="shared" ca="1" si="2"/>
        <v>60</v>
      </c>
      <c r="H58" s="250"/>
      <c r="I58" s="250"/>
      <c r="J58" s="262"/>
      <c r="K58" s="262"/>
      <c r="AF58" s="236">
        <f t="shared" si="3"/>
        <v>0</v>
      </c>
      <c r="AG58" s="236" t="str">
        <f t="shared" ca="1" si="4"/>
        <v/>
      </c>
      <c r="AH58" s="236">
        <f t="shared" ca="1" si="19"/>
        <v>1</v>
      </c>
      <c r="AJ58" s="236">
        <f t="shared" ca="1" si="5"/>
        <v>59</v>
      </c>
      <c r="AK58" s="236" t="str">
        <f t="shared" ca="1" si="20"/>
        <v>CCC</v>
      </c>
      <c r="AL58" s="236">
        <f t="shared" ca="1" si="20"/>
        <v>9</v>
      </c>
      <c r="AM58" s="236" t="str">
        <f t="shared" ca="1" si="6"/>
        <v>Change</v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8"/>
        <v>18</v>
      </c>
      <c r="BF58" s="240" t="str">
        <f t="shared" ca="1" si="25"/>
        <v>Energy Future Holdings Corp.</v>
      </c>
      <c r="BG58" s="240" t="str">
        <f t="shared" ca="1" si="25"/>
        <v>CCC-</v>
      </c>
      <c r="BH58" s="240">
        <f t="shared" ca="1" si="25"/>
        <v>8</v>
      </c>
      <c r="BI58" s="240" t="str">
        <f t="shared" ca="1" si="25"/>
        <v>**EFH</v>
      </c>
    </row>
    <row r="59" spans="1:61" ht="13.8" x14ac:dyDescent="0.25">
      <c r="A59" s="303"/>
      <c r="B59" s="304"/>
      <c r="C59" s="304"/>
      <c r="D59" s="304"/>
      <c r="E59" s="305"/>
      <c r="F59" s="306"/>
      <c r="G59" s="307" t="str">
        <f t="shared" ca="1" si="2"/>
        <v/>
      </c>
      <c r="H59" s="250"/>
      <c r="I59" s="250"/>
      <c r="J59" s="262"/>
      <c r="K59" s="262"/>
      <c r="AF59" s="236">
        <f t="shared" si="3"/>
        <v>0</v>
      </c>
      <c r="AG59" s="236" t="str">
        <f t="shared" si="4"/>
        <v/>
      </c>
      <c r="AH59" s="236" t="str">
        <f t="shared" si="19"/>
        <v/>
      </c>
      <c r="AJ59" s="236" t="e">
        <f t="shared" ca="1" si="5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6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2"/>
        <v/>
      </c>
      <c r="H60" s="250"/>
      <c r="I60" s="250"/>
      <c r="AF60" s="236">
        <f t="shared" si="3"/>
        <v>0</v>
      </c>
      <c r="AG60" s="236" t="str">
        <f t="shared" si="4"/>
        <v/>
      </c>
      <c r="AH60" s="236" t="str">
        <f t="shared" si="19"/>
        <v/>
      </c>
      <c r="AJ60" s="236" t="e">
        <f t="shared" ca="1" si="5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6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2"/>
        <v/>
      </c>
      <c r="H61" s="250"/>
      <c r="I61" s="250"/>
      <c r="AF61" s="236">
        <f t="shared" si="3"/>
        <v>0</v>
      </c>
      <c r="AG61" s="236" t="str">
        <f t="shared" si="4"/>
        <v/>
      </c>
      <c r="AH61" s="236" t="str">
        <f t="shared" si="19"/>
        <v/>
      </c>
      <c r="AJ61" s="236" t="e">
        <f t="shared" ca="1" si="5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6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"/>
        <v>31</v>
      </c>
      <c r="H62" s="250"/>
      <c r="I62" s="250"/>
      <c r="AF62" s="236">
        <f t="shared" si="3"/>
        <v>1</v>
      </c>
      <c r="AG62" s="236" t="str">
        <f t="shared" ca="1" si="4"/>
        <v/>
      </c>
      <c r="AH62" s="236" t="str">
        <f t="shared" ca="1" si="19"/>
        <v/>
      </c>
      <c r="AJ62" s="236">
        <f t="shared" ca="1" si="5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6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2"/>
        <v>52</v>
      </c>
      <c r="H63" s="250"/>
      <c r="I63" s="250"/>
      <c r="AF63" s="236">
        <f t="shared" si="3"/>
        <v>0</v>
      </c>
      <c r="AG63" s="236" t="str">
        <f t="shared" ca="1" si="4"/>
        <v/>
      </c>
      <c r="AH63" s="236" t="str">
        <f t="shared" ca="1" si="19"/>
        <v/>
      </c>
      <c r="AJ63" s="236">
        <f t="shared" ca="1" si="5"/>
        <v>63</v>
      </c>
      <c r="AK63" s="236" t="str">
        <f t="shared" ca="1" si="20"/>
        <v>BBB</v>
      </c>
      <c r="AL63" s="236">
        <f t="shared" ca="1" si="20"/>
        <v>18</v>
      </c>
      <c r="AM63" s="236" t="str">
        <f t="shared" ca="1" si="6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2"/>
        <v>51</v>
      </c>
      <c r="H64" s="250"/>
      <c r="I64" s="250"/>
      <c r="AF64" s="236">
        <f t="shared" si="3"/>
        <v>0</v>
      </c>
      <c r="AG64" s="236" t="str">
        <f t="shared" si="4"/>
        <v/>
      </c>
      <c r="AH64" s="236" t="str">
        <f t="shared" si="19"/>
        <v/>
      </c>
      <c r="AJ64" s="236">
        <f t="shared" ca="1" si="5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6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3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5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6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3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5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6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3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5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6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18.444444444444443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18.574074074074073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10" priority="28" stopIfTrue="1">
      <formula>IF( $AH7 = 1, TRUE, FALSE )</formula>
    </cfRule>
    <cfRule type="expression" dxfId="409" priority="29" stopIfTrue="1">
      <formula>IF( $AG7 = 1, TRUE, FALSE )</formula>
    </cfRule>
    <cfRule type="expression" dxfId="408" priority="30" stopIfTrue="1">
      <formula>IF( $AF7 = 1, TRUE, FALSE )</formula>
    </cfRule>
  </conditionalFormatting>
  <conditionalFormatting sqref="A67:E67">
    <cfRule type="expression" dxfId="407" priority="31" stopIfTrue="1">
      <formula>IF( $AH67 = 1, TRUE, FALSE )</formula>
    </cfRule>
    <cfRule type="expression" dxfId="406" priority="32" stopIfTrue="1">
      <formula>IF( $AG67 = 1, TRUE, FALSE )</formula>
    </cfRule>
    <cfRule type="expression" dxfId="405" priority="33" stopIfTrue="1">
      <formula>IF( $AF67 = 1, TRUE, FALSE )</formula>
    </cfRule>
  </conditionalFormatting>
  <conditionalFormatting sqref="A66:E66">
    <cfRule type="expression" dxfId="404" priority="25" stopIfTrue="1">
      <formula>IF( $AH66 = 1, TRUE, FALSE )</formula>
    </cfRule>
    <cfRule type="expression" dxfId="403" priority="26" stopIfTrue="1">
      <formula>IF( $AG66 = 1, TRUE, FALSE )</formula>
    </cfRule>
    <cfRule type="expression" dxfId="402" priority="27" stopIfTrue="1">
      <formula>IF( $AF66 = 1, TRUE, FALSE )</formula>
    </cfRule>
  </conditionalFormatting>
  <conditionalFormatting sqref="A8:D58 B7:D7">
    <cfRule type="expression" dxfId="401" priority="22" stopIfTrue="1">
      <formula>IF( $AH7 = 1, TRUE, FALSE )</formula>
    </cfRule>
    <cfRule type="expression" dxfId="400" priority="23" stopIfTrue="1">
      <formula>IF( $AG7 = 1, TRUE, FALSE )</formula>
    </cfRule>
    <cfRule type="expression" dxfId="399" priority="24" stopIfTrue="1">
      <formula>IF( $AF7 = 1, TRUE, FALSE )</formula>
    </cfRule>
  </conditionalFormatting>
  <conditionalFormatting sqref="A59:D59">
    <cfRule type="expression" dxfId="398" priority="19" stopIfTrue="1">
      <formula>IF( $AH59 = 1, TRUE, FALSE )</formula>
    </cfRule>
    <cfRule type="expression" dxfId="397" priority="20" stopIfTrue="1">
      <formula>IF( $AG59 = 1, TRUE, FALSE )</formula>
    </cfRule>
    <cfRule type="expression" dxfId="396" priority="21" stopIfTrue="1">
      <formula>IF( $AF59 = 1, TRUE, FALSE )</formula>
    </cfRule>
  </conditionalFormatting>
  <conditionalFormatting sqref="A62:D65">
    <cfRule type="expression" dxfId="395" priority="16" stopIfTrue="1">
      <formula>IF( $AH62 = 1, TRUE, FALSE )</formula>
    </cfRule>
    <cfRule type="expression" dxfId="394" priority="17" stopIfTrue="1">
      <formula>IF( $AG62 = 1, TRUE, FALSE )</formula>
    </cfRule>
    <cfRule type="expression" dxfId="393" priority="18" stopIfTrue="1">
      <formula>IF( $AF62 = 1, TRUE, FALSE )</formula>
    </cfRule>
  </conditionalFormatting>
  <conditionalFormatting sqref="U8:U12">
    <cfRule type="cellIs" dxfId="392" priority="15" operator="equal">
      <formula>0</formula>
    </cfRule>
  </conditionalFormatting>
  <conditionalFormatting sqref="O8:O12 Q8:Q12">
    <cfRule type="cellIs" dxfId="391" priority="14" operator="equal">
      <formula>0</formula>
    </cfRule>
  </conditionalFormatting>
  <conditionalFormatting sqref="V8:V12">
    <cfRule type="cellIs" dxfId="390" priority="13" operator="equal">
      <formula>0</formula>
    </cfRule>
  </conditionalFormatting>
  <conditionalFormatting sqref="S8:S12">
    <cfRule type="cellIs" dxfId="389" priority="11" operator="equal">
      <formula>0</formula>
    </cfRule>
  </conditionalFormatting>
  <conditionalFormatting sqref="R8:R12">
    <cfRule type="cellIs" dxfId="388" priority="12" operator="equal">
      <formula>0</formula>
    </cfRule>
  </conditionalFormatting>
  <conditionalFormatting sqref="P8:P12">
    <cfRule type="cellIs" dxfId="387" priority="10" operator="equal">
      <formula>0</formula>
    </cfRule>
  </conditionalFormatting>
  <conditionalFormatting sqref="M8:M12">
    <cfRule type="cellIs" dxfId="386" priority="9" operator="equal">
      <formula>0</formula>
    </cfRule>
  </conditionalFormatting>
  <conditionalFormatting sqref="T8:T12">
    <cfRule type="cellIs" dxfId="385" priority="8" operator="equal">
      <formula>0</formula>
    </cfRule>
  </conditionalFormatting>
  <conditionalFormatting sqref="N8:N12">
    <cfRule type="cellIs" dxfId="384" priority="7" operator="equal">
      <formula>0</formula>
    </cfRule>
  </conditionalFormatting>
  <conditionalFormatting sqref="K8:K12">
    <cfRule type="cellIs" dxfId="383" priority="6" operator="equal">
      <formula>0</formula>
    </cfRule>
  </conditionalFormatting>
  <conditionalFormatting sqref="I8:I12">
    <cfRule type="cellIs" dxfId="382" priority="5" operator="equal">
      <formula>0</formula>
    </cfRule>
  </conditionalFormatting>
  <conditionalFormatting sqref="W8:W12">
    <cfRule type="cellIs" dxfId="381" priority="4" operator="equal">
      <formula>0</formula>
    </cfRule>
  </conditionalFormatting>
  <conditionalFormatting sqref="A7">
    <cfRule type="expression" dxfId="380" priority="1" stopIfTrue="1">
      <formula>IF( $AH7 = 1, TRUE, FALSE )</formula>
    </cfRule>
    <cfRule type="expression" dxfId="379" priority="2" stopIfTrue="1">
      <formula>IF( $AG7 = 1, TRUE, FALSE )</formula>
    </cfRule>
    <cfRule type="expression" dxfId="37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Q3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'Credit_2013Q2'!a:a</v>
      </c>
      <c r="AK2" s="240" t="str">
        <f>AK4 &amp; AK3</f>
        <v>'Credit_2013Q2'!b1</v>
      </c>
      <c r="AL2" s="240" t="str">
        <f>AL4 &amp; AL3</f>
        <v>'Credit_2013Q2'!c1</v>
      </c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493</v>
      </c>
      <c r="AK4" s="236" t="str">
        <f>AJ4</f>
        <v>'Credit_2013Q2'!</v>
      </c>
      <c r="AL4" s="236" t="str">
        <f>AK4</f>
        <v>'Credit_2013Q2'!</v>
      </c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(55)</v>
      </c>
      <c r="M5" s="509"/>
      <c r="N5" s="314"/>
      <c r="O5" s="507" t="str">
        <f ca="1">"Regulated" &amp; CHAR( 10 ) &amp; "(" &amp; O14 &amp; ")"</f>
        <v>Regulated
(36)</v>
      </c>
      <c r="P5" s="511"/>
      <c r="Q5" s="314"/>
      <c r="R5" s="507" t="str">
        <f ca="1">"Mostly Regulated" &amp; CHAR( 10 ) &amp; "(" &amp; R14 &amp; ")"</f>
        <v>Mostly Regulated
(17)</v>
      </c>
      <c r="S5" s="511"/>
      <c r="T5" s="314"/>
      <c r="U5" s="507" t="str">
        <f ca="1">"Diversified" &amp; CHAR( 10 ) &amp; "(" &amp; U14 &amp; ")"</f>
        <v>Diversified
(2)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430</v>
      </c>
      <c r="C6" s="338" t="s">
        <v>470</v>
      </c>
      <c r="D6" s="301"/>
      <c r="E6" s="302">
        <v>41274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4" ca="1" si="1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13</v>
      </c>
      <c r="AW7" s="234">
        <f>COUNTIF( AV7:AV$7, AV7 )</f>
        <v>1</v>
      </c>
      <c r="AX7" s="287">
        <f>AV7 + AW7 / 10</f>
        <v>13.1</v>
      </c>
      <c r="AY7" s="234">
        <f>RANK( AX7, $AX$7:$AX$63, 1 )</f>
        <v>13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I38" ca="1" si="8">OFFSET( AQ$6, $BD7, 0 )</f>
        <v>Southern Company</v>
      </c>
      <c r="BG7" s="240" t="str">
        <f t="shared" ca="1" si="8"/>
        <v>A</v>
      </c>
      <c r="BH7" s="240">
        <f t="shared" ca="1" si="8"/>
        <v>21</v>
      </c>
      <c r="BI7" s="240" t="str">
        <f t="shared" ca="1" si="8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3.6363636363636362E-2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2.7777777777777776E-2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5.8823529411764705E-2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ca="1" si="4"/>
        <v>8</v>
      </c>
      <c r="AK8" s="236" t="str">
        <f t="shared" ref="AK8:AL67" ca="1" si="19">IF( ISNA( $AJ8 ), "", OFFSET( INDIRECT( AK$2 ), $AJ8-1, 0 ) )</f>
        <v>A-</v>
      </c>
      <c r="AL8" s="236">
        <f t="shared" ca="1" si="19"/>
        <v>20</v>
      </c>
      <c r="AM8" s="236" t="str">
        <f t="shared" ca="1" si="5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0">IF( LEN( AS8 ) = 0, 99, RANK( AS8, $AS$7:$AS$63 ) )</f>
        <v>2</v>
      </c>
      <c r="AW8" s="234">
        <f>COUNTIF( AV$7:AV8, AV8 )</f>
        <v>1</v>
      </c>
      <c r="AX8" s="287">
        <f t="shared" ref="AX8:AX63" si="21">AV8 + AW8 / 10</f>
        <v>2.1</v>
      </c>
      <c r="AY8" s="234">
        <f t="shared" ref="AY8:AY63" si="22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8"/>
        <v>A-</v>
      </c>
      <c r="BH8" s="240">
        <f t="shared" ca="1" si="8"/>
        <v>20</v>
      </c>
      <c r="BI8" s="240" t="str">
        <f t="shared" ca="1" si="8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0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</v>
      </c>
      <c r="N9" s="318"/>
      <c r="O9" s="295">
        <f t="shared" ca="1" si="11"/>
        <v>6</v>
      </c>
      <c r="P9" s="296">
        <f t="shared" ca="1" si="12"/>
        <v>0.16666666666666666</v>
      </c>
      <c r="Q9" s="318"/>
      <c r="R9" s="295">
        <f t="shared" ca="1" si="13"/>
        <v>5</v>
      </c>
      <c r="S9" s="296">
        <f t="shared" ca="1" si="14"/>
        <v>0.29411764705882354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4"/>
        <v>9</v>
      </c>
      <c r="AK9" s="236" t="str">
        <f t="shared" ca="1" si="19"/>
        <v>A-</v>
      </c>
      <c r="AL9" s="236">
        <f t="shared" ca="1" si="19"/>
        <v>20</v>
      </c>
      <c r="AM9" s="236" t="str">
        <f t="shared" ca="1" si="5"/>
        <v/>
      </c>
      <c r="AQ9" s="286" t="s">
        <v>9</v>
      </c>
      <c r="AR9" s="286" t="s">
        <v>28</v>
      </c>
      <c r="AS9" s="286">
        <v>18</v>
      </c>
      <c r="AT9" s="286" t="s">
        <v>273</v>
      </c>
      <c r="AV9" s="234">
        <f t="shared" si="20"/>
        <v>25</v>
      </c>
      <c r="AW9" s="234">
        <f>COUNTIF( AV$7:AV9, AV9 )</f>
        <v>1</v>
      </c>
      <c r="AX9" s="287">
        <f t="shared" si="21"/>
        <v>25.1</v>
      </c>
      <c r="AY9" s="234">
        <f t="shared" si="22"/>
        <v>25</v>
      </c>
      <c r="AZ9" s="236"/>
      <c r="BA9" s="236"/>
      <c r="BC9" s="234">
        <f t="shared" ref="BC9:BC63" ca="1" si="23">OFFSET( BC9, -1, 0 ) + 1</f>
        <v>3</v>
      </c>
      <c r="BD9" s="288">
        <f t="shared" ca="1" si="7"/>
        <v>7</v>
      </c>
      <c r="BF9" s="240" t="str">
        <f t="shared" ca="1" si="8"/>
        <v>CenterPoint Energy, Inc.</v>
      </c>
      <c r="BG9" s="240" t="str">
        <f t="shared" ca="1" si="8"/>
        <v>A-</v>
      </c>
      <c r="BH9" s="240">
        <f t="shared" ca="1" si="8"/>
        <v>20</v>
      </c>
      <c r="BI9" s="240" t="str">
        <f t="shared" ca="1" si="8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0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12</v>
      </c>
      <c r="M10" s="296">
        <f t="shared" si="10"/>
        <v>0.21818181818181817</v>
      </c>
      <c r="N10" s="318"/>
      <c r="O10" s="295">
        <f t="shared" ca="1" si="11"/>
        <v>6</v>
      </c>
      <c r="P10" s="296">
        <f t="shared" ca="1" si="12"/>
        <v>0.16666666666666666</v>
      </c>
      <c r="Q10" s="318"/>
      <c r="R10" s="295">
        <f t="shared" ca="1" si="13"/>
        <v>5</v>
      </c>
      <c r="S10" s="296">
        <f t="shared" ca="1" si="14"/>
        <v>0.29411764705882354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12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4"/>
        <v>10</v>
      </c>
      <c r="AK10" s="236" t="str">
        <f t="shared" ca="1" si="19"/>
        <v>A-</v>
      </c>
      <c r="AL10" s="236">
        <f t="shared" ca="1" si="19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0"/>
        <v>25</v>
      </c>
      <c r="AW10" s="234">
        <f>COUNTIF( AV$7:AV10, AV10 )</f>
        <v>2</v>
      </c>
      <c r="AX10" s="287">
        <f t="shared" si="21"/>
        <v>25.2</v>
      </c>
      <c r="AY10" s="234">
        <f t="shared" si="22"/>
        <v>26</v>
      </c>
      <c r="AZ10" s="236"/>
      <c r="BA10" s="236"/>
      <c r="BC10" s="234">
        <f t="shared" ca="1" si="23"/>
        <v>4</v>
      </c>
      <c r="BD10" s="288">
        <f t="shared" ca="1" si="7"/>
        <v>10</v>
      </c>
      <c r="BF10" s="240" t="str">
        <f t="shared" ca="1" si="8"/>
        <v>Consolidated Edison, Inc.</v>
      </c>
      <c r="BG10" s="240" t="str">
        <f t="shared" ca="1" si="8"/>
        <v>A-</v>
      </c>
      <c r="BH10" s="240">
        <f t="shared" ca="1" si="8"/>
        <v>20</v>
      </c>
      <c r="BI10" s="240" t="str">
        <f t="shared" ca="1" si="8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0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21</v>
      </c>
      <c r="M11" s="296">
        <f t="shared" si="10"/>
        <v>0.38181818181818183</v>
      </c>
      <c r="N11" s="318"/>
      <c r="O11" s="295">
        <f t="shared" ca="1" si="11"/>
        <v>18</v>
      </c>
      <c r="P11" s="296">
        <f t="shared" ca="1" si="12"/>
        <v>0.5</v>
      </c>
      <c r="Q11" s="318"/>
      <c r="R11" s="295">
        <f t="shared" ca="1" si="13"/>
        <v>3</v>
      </c>
      <c r="S11" s="296">
        <f t="shared" ca="1" si="14"/>
        <v>0.17647058823529413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21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4"/>
        <v>11</v>
      </c>
      <c r="AK11" s="236" t="str">
        <f t="shared" ca="1" si="19"/>
        <v>A-</v>
      </c>
      <c r="AL11" s="236">
        <f t="shared" ca="1" si="19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0"/>
        <v>25</v>
      </c>
      <c r="AW11" s="234">
        <f>COUNTIF( AV$7:AV11, AV11 )</f>
        <v>3</v>
      </c>
      <c r="AX11" s="287">
        <f t="shared" si="21"/>
        <v>25.3</v>
      </c>
      <c r="AY11" s="234">
        <f t="shared" si="22"/>
        <v>27</v>
      </c>
      <c r="AZ11" s="236"/>
      <c r="BA11" s="236"/>
      <c r="BC11" s="234">
        <f t="shared" ca="1" si="23"/>
        <v>5</v>
      </c>
      <c r="BD11" s="288">
        <f t="shared" ca="1" si="7"/>
        <v>11</v>
      </c>
      <c r="BF11" s="240" t="str">
        <f t="shared" ca="1" si="8"/>
        <v>Dominion Resources, Inc.</v>
      </c>
      <c r="BG11" s="240" t="str">
        <f t="shared" ca="1" si="8"/>
        <v>A-</v>
      </c>
      <c r="BH11" s="240">
        <f t="shared" ca="1" si="8"/>
        <v>20</v>
      </c>
      <c r="BI11" s="240" t="str">
        <f t="shared" ca="1" si="8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0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6</v>
      </c>
      <c r="M12" s="296">
        <f t="shared" si="10"/>
        <v>0.10909090909090909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3</v>
      </c>
      <c r="S12" s="296">
        <f t="shared" ca="1" si="14"/>
        <v>0.17647058823529413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6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4"/>
        <v>12</v>
      </c>
      <c r="AK12" s="236" t="str">
        <f t="shared" ca="1" si="19"/>
        <v>A-</v>
      </c>
      <c r="AL12" s="236">
        <f t="shared" ca="1" si="19"/>
        <v>20</v>
      </c>
      <c r="AM12" s="236" t="str">
        <f t="shared" ca="1" si="5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0"/>
        <v>25</v>
      </c>
      <c r="AW12" s="234">
        <f>COUNTIF( AV$7:AV12, AV12 )</f>
        <v>4</v>
      </c>
      <c r="AX12" s="287">
        <f t="shared" si="21"/>
        <v>25.4</v>
      </c>
      <c r="AY12" s="234">
        <f t="shared" si="22"/>
        <v>28</v>
      </c>
      <c r="AZ12" s="236"/>
      <c r="BA12" s="236"/>
      <c r="BC12" s="234">
        <f t="shared" ca="1" si="23"/>
        <v>6</v>
      </c>
      <c r="BD12" s="288">
        <f t="shared" ca="1" si="7"/>
        <v>26</v>
      </c>
      <c r="BF12" s="240" t="str">
        <f t="shared" ca="1" si="8"/>
        <v>Integrys Energy Group, Inc.</v>
      </c>
      <c r="BG12" s="240" t="str">
        <f t="shared" ca="1" si="8"/>
        <v>A-</v>
      </c>
      <c r="BH12" s="240">
        <f t="shared" ca="1" si="8"/>
        <v>20</v>
      </c>
      <c r="BI12" s="240" t="str">
        <f t="shared" ca="1" si="8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0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3</v>
      </c>
      <c r="M13" s="298">
        <f t="shared" si="10"/>
        <v>5.4545454545454543E-2</v>
      </c>
      <c r="N13" s="319"/>
      <c r="O13" s="297">
        <f t="shared" ca="1" si="11"/>
        <v>2</v>
      </c>
      <c r="P13" s="298">
        <f t="shared" ca="1" si="12"/>
        <v>5.5555555555555552E-2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1</v>
      </c>
      <c r="V13" s="298">
        <f t="shared" ca="1" si="16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3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4"/>
        <v>13</v>
      </c>
      <c r="AK13" s="236" t="str">
        <f t="shared" ca="1" si="19"/>
        <v>A-</v>
      </c>
      <c r="AL13" s="236">
        <f t="shared" ca="1" si="19"/>
        <v>20</v>
      </c>
      <c r="AM13" s="236" t="str">
        <f t="shared" ca="1" si="5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0"/>
        <v>2</v>
      </c>
      <c r="AW13" s="234">
        <f>COUNTIF( AV$7:AV13, AV13 )</f>
        <v>2</v>
      </c>
      <c r="AX13" s="287">
        <f t="shared" si="21"/>
        <v>2.2000000000000002</v>
      </c>
      <c r="AY13" s="234">
        <f t="shared" si="22"/>
        <v>3</v>
      </c>
      <c r="AZ13" s="236"/>
      <c r="BA13" s="236"/>
      <c r="BC13" s="234">
        <f t="shared" ca="1" si="23"/>
        <v>7</v>
      </c>
      <c r="BD13" s="288">
        <f t="shared" ca="1" si="7"/>
        <v>30</v>
      </c>
      <c r="BF13" s="240" t="str">
        <f t="shared" ca="1" si="8"/>
        <v>NextEra Energy, Inc.</v>
      </c>
      <c r="BG13" s="240" t="str">
        <f t="shared" ca="1" si="8"/>
        <v>A-</v>
      </c>
      <c r="BH13" s="240">
        <f t="shared" ca="1" si="8"/>
        <v>20</v>
      </c>
      <c r="BI13" s="240" t="str">
        <f t="shared" ca="1" si="8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0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55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18.509090909090908</v>
      </c>
      <c r="Z14" s="261"/>
      <c r="AA14" s="377">
        <f ca="1">SUM(AA8:AA13)</f>
        <v>55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4"/>
        <v>14</v>
      </c>
      <c r="AK14" s="236" t="str">
        <f t="shared" ca="1" si="19"/>
        <v>A-</v>
      </c>
      <c r="AL14" s="236">
        <f t="shared" ca="1" si="19"/>
        <v>20</v>
      </c>
      <c r="AM14" s="236" t="str">
        <f t="shared" ca="1" si="5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13</v>
      </c>
      <c r="AW14" s="234">
        <f>COUNTIF( AV$7:AV14, AV14 )</f>
        <v>2</v>
      </c>
      <c r="AX14" s="287">
        <f t="shared" si="21"/>
        <v>13.2</v>
      </c>
      <c r="AY14" s="234">
        <f t="shared" si="22"/>
        <v>14</v>
      </c>
      <c r="AZ14" s="236"/>
      <c r="BA14" s="236"/>
      <c r="BC14" s="234">
        <f t="shared" ca="1" si="23"/>
        <v>8</v>
      </c>
      <c r="BD14" s="288">
        <f t="shared" ca="1" si="7"/>
        <v>32</v>
      </c>
      <c r="BF14" s="240" t="str">
        <f t="shared" ca="1" si="8"/>
        <v>Eversource</v>
      </c>
      <c r="BG14" s="240" t="str">
        <f t="shared" ca="1" si="8"/>
        <v>A-</v>
      </c>
      <c r="BH14" s="240">
        <f t="shared" ca="1" si="8"/>
        <v>20</v>
      </c>
      <c r="BI14" s="240" t="str">
        <f t="shared" ca="1" si="8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0"/>
        <v>MR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4"/>
        <v>15</v>
      </c>
      <c r="AK15" s="236" t="str">
        <f t="shared" ca="1" si="19"/>
        <v>A-</v>
      </c>
      <c r="AL15" s="236">
        <f t="shared" ca="1" si="19"/>
        <v>20</v>
      </c>
      <c r="AM15" s="236" t="str">
        <f t="shared" ca="1" si="5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0"/>
        <v>25</v>
      </c>
      <c r="AW15" s="234">
        <f>COUNTIF( AV$7:AV15, AV15 )</f>
        <v>5</v>
      </c>
      <c r="AX15" s="287">
        <f t="shared" si="21"/>
        <v>25.5</v>
      </c>
      <c r="AY15" s="234">
        <f t="shared" si="22"/>
        <v>29</v>
      </c>
      <c r="AZ15" s="236"/>
      <c r="BA15" s="236"/>
      <c r="BC15" s="234">
        <f t="shared" ca="1" si="23"/>
        <v>9</v>
      </c>
      <c r="BD15" s="288">
        <f t="shared" ca="1" si="7"/>
        <v>35</v>
      </c>
      <c r="BF15" s="240" t="str">
        <f t="shared" ca="1" si="8"/>
        <v>OGE Energy Corp.</v>
      </c>
      <c r="BG15" s="240" t="str">
        <f t="shared" ca="1" si="8"/>
        <v>A-</v>
      </c>
      <c r="BH15" s="240">
        <f t="shared" ca="1" si="8"/>
        <v>20</v>
      </c>
      <c r="BI15" s="240" t="str">
        <f t="shared" ca="1" si="8"/>
        <v>OGE</v>
      </c>
    </row>
    <row r="16" spans="1:61" ht="13.8" x14ac:dyDescent="0.25">
      <c r="A16" s="303" t="s">
        <v>14</v>
      </c>
      <c r="B16" s="304" t="s">
        <v>10</v>
      </c>
      <c r="C16" s="304">
        <v>20</v>
      </c>
      <c r="D16" s="304" t="s">
        <v>334</v>
      </c>
      <c r="E16" s="305" t="str">
        <f t="shared" ca="1" si="0"/>
        <v>MR</v>
      </c>
      <c r="F16" s="306"/>
      <c r="G16" s="307">
        <f t="shared" ca="1" si="1"/>
        <v>53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18.399999999999999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18.361111111111111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14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4"/>
        <v>16</v>
      </c>
      <c r="AK16" s="236" t="str">
        <f t="shared" ca="1" si="19"/>
        <v>A-</v>
      </c>
      <c r="AL16" s="236">
        <f t="shared" ca="1" si="19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0"/>
        <v>2</v>
      </c>
      <c r="AW16" s="234">
        <f>COUNTIF( AV$7:AV16, AV16 )</f>
        <v>3</v>
      </c>
      <c r="AX16" s="287">
        <f t="shared" si="21"/>
        <v>2.2999999999999998</v>
      </c>
      <c r="AY16" s="234">
        <f t="shared" si="22"/>
        <v>4</v>
      </c>
      <c r="AZ16" s="236"/>
      <c r="BA16" s="236"/>
      <c r="BC16" s="234">
        <f t="shared" ca="1" si="23"/>
        <v>10</v>
      </c>
      <c r="BD16" s="288">
        <f t="shared" ca="1" si="7"/>
        <v>50</v>
      </c>
      <c r="BF16" s="240" t="str">
        <f t="shared" ca="1" si="8"/>
        <v>Vectren Corporation</v>
      </c>
      <c r="BG16" s="240" t="str">
        <f t="shared" ca="1" si="8"/>
        <v>A-</v>
      </c>
      <c r="BH16" s="240">
        <f t="shared" ca="1" si="8"/>
        <v>20</v>
      </c>
      <c r="BI16" s="240" t="str">
        <f t="shared" ca="1" si="8"/>
        <v>VVC</v>
      </c>
    </row>
    <row r="17" spans="1:61" ht="13.8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0"/>
        <v>R</v>
      </c>
      <c r="F17" s="306"/>
      <c r="G17" s="307">
        <f t="shared" ca="1" si="1"/>
        <v>55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4"/>
        <v>17</v>
      </c>
      <c r="AK17" s="236" t="str">
        <f t="shared" ca="1" si="19"/>
        <v>A-</v>
      </c>
      <c r="AL17" s="236">
        <f t="shared" ca="1" si="19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0"/>
        <v>2</v>
      </c>
      <c r="AW17" s="234">
        <f>COUNTIF( AV$7:AV17, AV17 )</f>
        <v>4</v>
      </c>
      <c r="AX17" s="287">
        <f t="shared" si="21"/>
        <v>2.4</v>
      </c>
      <c r="AY17" s="234">
        <f t="shared" si="22"/>
        <v>5</v>
      </c>
      <c r="AZ17" s="236"/>
      <c r="BA17" s="236"/>
      <c r="BC17" s="234">
        <f t="shared" ca="1" si="23"/>
        <v>11</v>
      </c>
      <c r="BD17" s="288">
        <f t="shared" ca="1" si="7"/>
        <v>52</v>
      </c>
      <c r="BF17" s="240" t="str">
        <f t="shared" ca="1" si="8"/>
        <v>Wisconsin Energy Corporation</v>
      </c>
      <c r="BG17" s="240" t="str">
        <f t="shared" ca="1" si="8"/>
        <v>A-</v>
      </c>
      <c r="BH17" s="240">
        <f t="shared" ca="1" si="8"/>
        <v>20</v>
      </c>
      <c r="BI17" s="240" t="str">
        <f t="shared" ca="1" si="8"/>
        <v>WEC</v>
      </c>
    </row>
    <row r="18" spans="1:61" ht="13.8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0"/>
        <v>R</v>
      </c>
      <c r="F18" s="306"/>
      <c r="G18" s="307">
        <f t="shared" ca="1" si="1"/>
        <v>56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4"/>
        <v>18</v>
      </c>
      <c r="AK18" s="236" t="str">
        <f t="shared" ca="1" si="19"/>
        <v>A-</v>
      </c>
      <c r="AL18" s="236">
        <f t="shared" ca="1" si="19"/>
        <v>20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0"/>
        <v>52</v>
      </c>
      <c r="AW18" s="234">
        <f>COUNTIF( AV$7:AV18, AV18 )</f>
        <v>1</v>
      </c>
      <c r="AX18" s="287">
        <f t="shared" si="21"/>
        <v>52.1</v>
      </c>
      <c r="AY18" s="234">
        <f t="shared" si="22"/>
        <v>52</v>
      </c>
      <c r="AZ18" s="236"/>
      <c r="BA18" s="236"/>
      <c r="BC18" s="234">
        <f t="shared" ca="1" si="23"/>
        <v>12</v>
      </c>
      <c r="BD18" s="288">
        <f t="shared" ca="1" si="7"/>
        <v>53</v>
      </c>
      <c r="BF18" s="240" t="str">
        <f t="shared" ca="1" si="8"/>
        <v>Xcel Energy Inc.</v>
      </c>
      <c r="BG18" s="240" t="str">
        <f t="shared" ca="1" si="8"/>
        <v>A-</v>
      </c>
      <c r="BH18" s="240">
        <f t="shared" ca="1" si="8"/>
        <v>20</v>
      </c>
      <c r="BI18" s="240" t="str">
        <f t="shared" ca="1" si="8"/>
        <v>XEL</v>
      </c>
    </row>
    <row r="19" spans="1:61" ht="13.8" x14ac:dyDescent="0.25">
      <c r="A19" s="303" t="s">
        <v>15</v>
      </c>
      <c r="B19" s="304" t="s">
        <v>16</v>
      </c>
      <c r="C19" s="304">
        <v>19</v>
      </c>
      <c r="D19" s="304" t="s">
        <v>276</v>
      </c>
      <c r="E19" s="305" t="str">
        <f t="shared" ca="1" si="0"/>
        <v>R</v>
      </c>
      <c r="F19" s="306"/>
      <c r="G19" s="307">
        <f t="shared" ca="1" si="1"/>
        <v>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4"/>
        <v>19</v>
      </c>
      <c r="AK19" s="236" t="str">
        <f t="shared" ca="1" si="19"/>
        <v>BBB+</v>
      </c>
      <c r="AL19" s="236">
        <f t="shared" ca="1" si="19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0"/>
        <v>13</v>
      </c>
      <c r="AW19" s="234">
        <f>COUNTIF( AV$7:AV19, AV19 )</f>
        <v>3</v>
      </c>
      <c r="AX19" s="287">
        <f t="shared" si="21"/>
        <v>13.3</v>
      </c>
      <c r="AY19" s="234">
        <f t="shared" si="22"/>
        <v>15</v>
      </c>
      <c r="AZ19" s="236"/>
      <c r="BA19" s="236"/>
      <c r="BC19" s="234">
        <f t="shared" ca="1" si="23"/>
        <v>13</v>
      </c>
      <c r="BD19" s="288">
        <f t="shared" ca="1" si="7"/>
        <v>1</v>
      </c>
      <c r="BF19" s="240" t="str">
        <f t="shared" ca="1" si="8"/>
        <v>ALLETE, Inc.</v>
      </c>
      <c r="BG19" s="240" t="str">
        <f t="shared" ca="1" si="8"/>
        <v>BBB+</v>
      </c>
      <c r="BH19" s="240">
        <f t="shared" ca="1" si="8"/>
        <v>19</v>
      </c>
      <c r="BI19" s="240" t="str">
        <f t="shared" ca="1" si="8"/>
        <v>ALE</v>
      </c>
    </row>
    <row r="20" spans="1:61" ht="13.8" x14ac:dyDescent="0.25">
      <c r="A20" s="303" t="s">
        <v>30</v>
      </c>
      <c r="B20" s="304" t="s">
        <v>16</v>
      </c>
      <c r="C20" s="304">
        <v>19</v>
      </c>
      <c r="D20" s="304" t="s">
        <v>284</v>
      </c>
      <c r="E20" s="305" t="str">
        <f t="shared" ca="1" si="0"/>
        <v>R</v>
      </c>
      <c r="F20" s="306"/>
      <c r="G20" s="307">
        <f t="shared" ca="1" si="1"/>
        <v>14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>
        <f t="shared" ca="1" si="3"/>
        <v>1</v>
      </c>
      <c r="AH20" s="236" t="str">
        <f t="shared" ca="1" si="18"/>
        <v/>
      </c>
      <c r="AJ20" s="236">
        <f t="shared" ca="1" si="4"/>
        <v>33</v>
      </c>
      <c r="AK20" s="236" t="str">
        <f t="shared" ca="1" si="19"/>
        <v>BBB</v>
      </c>
      <c r="AL20" s="236">
        <f t="shared" ca="1" si="19"/>
        <v>18</v>
      </c>
      <c r="AM20" s="236" t="str">
        <f t="shared" ca="1" si="5"/>
        <v>Change</v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0"/>
        <v>13</v>
      </c>
      <c r="AW20" s="234">
        <f>COUNTIF( AV$7:AV20, AV20 )</f>
        <v>4</v>
      </c>
      <c r="AX20" s="287">
        <f t="shared" si="21"/>
        <v>13.4</v>
      </c>
      <c r="AY20" s="234">
        <f t="shared" si="22"/>
        <v>16</v>
      </c>
      <c r="AZ20" s="236"/>
      <c r="BA20" s="236"/>
      <c r="BC20" s="234">
        <f t="shared" ca="1" si="23"/>
        <v>14</v>
      </c>
      <c r="BD20" s="288">
        <f t="shared" ca="1" si="7"/>
        <v>8</v>
      </c>
      <c r="BF20" s="240" t="str">
        <f t="shared" ca="1" si="8"/>
        <v>Cleco Corporation</v>
      </c>
      <c r="BG20" s="240" t="str">
        <f t="shared" ca="1" si="8"/>
        <v>BBB+</v>
      </c>
      <c r="BH20" s="240">
        <f t="shared" ca="1" si="8"/>
        <v>19</v>
      </c>
      <c r="BI20" s="240" t="str">
        <f t="shared" ca="1" si="8"/>
        <v>CNL</v>
      </c>
    </row>
    <row r="21" spans="1:61" ht="13.8" x14ac:dyDescent="0.25">
      <c r="A21" s="303" t="s">
        <v>31</v>
      </c>
      <c r="B21" s="304" t="s">
        <v>16</v>
      </c>
      <c r="C21" s="304">
        <v>19</v>
      </c>
      <c r="D21" s="304" t="s">
        <v>288</v>
      </c>
      <c r="E21" s="305" t="str">
        <f t="shared" ca="1" si="0"/>
        <v>R</v>
      </c>
      <c r="F21" s="306"/>
      <c r="G21" s="307">
        <f t="shared" ca="1" si="1"/>
        <v>18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4"/>
        <v>20</v>
      </c>
      <c r="AK21" s="236" t="str">
        <f t="shared" ca="1" si="19"/>
        <v>BBB+</v>
      </c>
      <c r="AL21" s="236">
        <f t="shared" ca="1" si="19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9" t="s">
        <v>295</v>
      </c>
      <c r="AV21" s="234">
        <f t="shared" si="20"/>
        <v>45</v>
      </c>
      <c r="AW21" s="234">
        <f>COUNTIF( AV$7:AV21, AV21 )</f>
        <v>1</v>
      </c>
      <c r="AX21" s="287">
        <f t="shared" si="21"/>
        <v>45.1</v>
      </c>
      <c r="AY21" s="234">
        <f t="shared" si="22"/>
        <v>45</v>
      </c>
      <c r="AZ21" s="236"/>
      <c r="BA21" s="236"/>
      <c r="BC21" s="234">
        <f t="shared" ca="1" si="23"/>
        <v>15</v>
      </c>
      <c r="BD21" s="288">
        <f t="shared" ca="1" si="7"/>
        <v>13</v>
      </c>
      <c r="BF21" s="240" t="str">
        <f t="shared" ca="1" si="8"/>
        <v>DTE Energy Company</v>
      </c>
      <c r="BG21" s="240" t="str">
        <f t="shared" ca="1" si="8"/>
        <v>BBB+</v>
      </c>
      <c r="BH21" s="240">
        <f t="shared" ca="1" si="8"/>
        <v>19</v>
      </c>
      <c r="BI21" s="240" t="str">
        <f t="shared" ca="1" si="8"/>
        <v>DTE</v>
      </c>
    </row>
    <row r="22" spans="1:61" ht="13.8" x14ac:dyDescent="0.25">
      <c r="A22" s="303" t="s">
        <v>32</v>
      </c>
      <c r="B22" s="304" t="s">
        <v>16</v>
      </c>
      <c r="C22" s="304">
        <v>19</v>
      </c>
      <c r="D22" s="304" t="s">
        <v>289</v>
      </c>
      <c r="E22" s="305" t="str">
        <f t="shared" ca="1" si="0"/>
        <v>R</v>
      </c>
      <c r="F22" s="306"/>
      <c r="G22" s="307">
        <f t="shared" ca="1" si="1"/>
        <v>19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4"/>
        <v>21</v>
      </c>
      <c r="AK22" s="236" t="str">
        <f t="shared" ca="1" si="19"/>
        <v>BBB+</v>
      </c>
      <c r="AL22" s="236">
        <f t="shared" ca="1" si="19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0"/>
        <v>25</v>
      </c>
      <c r="AW22" s="234">
        <f>COUNTIF( AV$7:AV22, AV22 )</f>
        <v>6</v>
      </c>
      <c r="AX22" s="287">
        <f t="shared" si="21"/>
        <v>25.6</v>
      </c>
      <c r="AY22" s="234">
        <f t="shared" si="22"/>
        <v>30</v>
      </c>
      <c r="AZ22" s="236"/>
      <c r="BA22" s="236"/>
      <c r="BC22" s="234">
        <f t="shared" ca="1" si="23"/>
        <v>16</v>
      </c>
      <c r="BD22" s="288">
        <f t="shared" ca="1" si="7"/>
        <v>14</v>
      </c>
      <c r="BF22" s="240" t="str">
        <f t="shared" ca="1" si="8"/>
        <v>Duke Energy Corporation</v>
      </c>
      <c r="BG22" s="240" t="str">
        <f t="shared" ca="1" si="8"/>
        <v>BBB+</v>
      </c>
      <c r="BH22" s="240">
        <f t="shared" ca="1" si="8"/>
        <v>19</v>
      </c>
      <c r="BI22" s="240" t="str">
        <f t="shared" ca="1" si="8"/>
        <v>DUK</v>
      </c>
    </row>
    <row r="23" spans="1:61" ht="13.8" x14ac:dyDescent="0.25">
      <c r="A23" s="303" t="s">
        <v>12</v>
      </c>
      <c r="B23" s="304" t="s">
        <v>16</v>
      </c>
      <c r="C23" s="304">
        <v>19</v>
      </c>
      <c r="D23" s="304" t="s">
        <v>308</v>
      </c>
      <c r="E23" s="305" t="str">
        <f t="shared" ca="1" si="0"/>
        <v>D</v>
      </c>
      <c r="F23" s="306"/>
      <c r="G23" s="307">
        <f t="shared" ca="1" si="1"/>
        <v>30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4"/>
        <v>22</v>
      </c>
      <c r="AK23" s="236" t="str">
        <f t="shared" ca="1" si="19"/>
        <v>BBB+</v>
      </c>
      <c r="AL23" s="236">
        <f t="shared" ca="1" si="19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0"/>
        <v>25</v>
      </c>
      <c r="AW23" s="234">
        <f>COUNTIF( AV$7:AV23, AV23 )</f>
        <v>7</v>
      </c>
      <c r="AX23" s="287">
        <f t="shared" si="21"/>
        <v>25.7</v>
      </c>
      <c r="AY23" s="234">
        <f t="shared" si="22"/>
        <v>31</v>
      </c>
      <c r="AZ23" s="236"/>
      <c r="BA23" s="236"/>
      <c r="BC23" s="234">
        <f t="shared" ca="1" si="23"/>
        <v>17</v>
      </c>
      <c r="BD23" s="288">
        <f t="shared" ca="1" si="7"/>
        <v>28</v>
      </c>
      <c r="BF23" s="240" t="str">
        <f t="shared" ca="1" si="8"/>
        <v>MDU Resources Group, Inc.</v>
      </c>
      <c r="BG23" s="240" t="str">
        <f t="shared" ca="1" si="8"/>
        <v>BBB+</v>
      </c>
      <c r="BH23" s="240">
        <f t="shared" ca="1" si="8"/>
        <v>19</v>
      </c>
      <c r="BI23" s="240" t="str">
        <f t="shared" ca="1" si="8"/>
        <v>MDU</v>
      </c>
    </row>
    <row r="24" spans="1:61" ht="13.8" x14ac:dyDescent="0.25">
      <c r="A24" s="303" t="s">
        <v>52</v>
      </c>
      <c r="B24" s="304" t="s">
        <v>16</v>
      </c>
      <c r="C24" s="304">
        <v>19</v>
      </c>
      <c r="D24" s="304" t="s">
        <v>446</v>
      </c>
      <c r="E24" s="305" t="str">
        <f t="shared" ca="1" si="0"/>
        <v>MR</v>
      </c>
      <c r="F24" s="306"/>
      <c r="G24" s="307">
        <f t="shared" ca="1" si="1"/>
        <v>62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4"/>
        <v>23</v>
      </c>
      <c r="AK24" s="236" t="str">
        <f t="shared" ca="1" si="19"/>
        <v>BBB+</v>
      </c>
      <c r="AL24" s="236">
        <f t="shared" ca="1" si="19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0"/>
        <v>53</v>
      </c>
      <c r="AW24" s="234">
        <f>COUNTIF( AV$7:AV24, AV24 )</f>
        <v>1</v>
      </c>
      <c r="AX24" s="287">
        <f t="shared" si="21"/>
        <v>53.1</v>
      </c>
      <c r="AY24" s="234">
        <f t="shared" si="22"/>
        <v>53</v>
      </c>
      <c r="AZ24" s="236"/>
      <c r="BA24" s="236"/>
      <c r="BC24" s="234">
        <f t="shared" ca="1" si="23"/>
        <v>18</v>
      </c>
      <c r="BD24" s="288">
        <f t="shared" ca="1" si="7"/>
        <v>29</v>
      </c>
      <c r="BF24" s="240" t="str">
        <f t="shared" ca="1" si="8"/>
        <v>MidAmerican Energy Holdings Company</v>
      </c>
      <c r="BG24" s="240" t="str">
        <f t="shared" ca="1" si="8"/>
        <v>BBB+</v>
      </c>
      <c r="BH24" s="240">
        <f t="shared" ca="1" si="8"/>
        <v>19</v>
      </c>
      <c r="BI24" s="240" t="str">
        <f t="shared" ca="1" si="8"/>
        <v>**BRK</v>
      </c>
    </row>
    <row r="25" spans="1:61" ht="13.8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39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4"/>
        <v>24</v>
      </c>
      <c r="AK25" s="236" t="str">
        <f t="shared" ca="1" si="19"/>
        <v>BBB+</v>
      </c>
      <c r="AL25" s="236">
        <f t="shared" ca="1" si="19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0"/>
        <v>25</v>
      </c>
      <c r="AW25" s="234">
        <f>COUNTIF( AV$7:AV25, AV25 )</f>
        <v>8</v>
      </c>
      <c r="AX25" s="287">
        <f t="shared" si="21"/>
        <v>25.8</v>
      </c>
      <c r="AY25" s="234">
        <f t="shared" si="22"/>
        <v>32</v>
      </c>
      <c r="AZ25" s="236"/>
      <c r="BA25" s="236"/>
      <c r="BC25" s="234">
        <f t="shared" ca="1" si="23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8"/>
        <v>BBB+</v>
      </c>
      <c r="BH25" s="240">
        <f t="shared" ca="1" si="8"/>
        <v>19</v>
      </c>
      <c r="BI25" s="240" t="str">
        <f t="shared" ca="1" si="8"/>
        <v>POM</v>
      </c>
    </row>
    <row r="26" spans="1:61" ht="13.8" x14ac:dyDescent="0.25">
      <c r="A26" s="303" t="s">
        <v>41</v>
      </c>
      <c r="B26" s="304" t="s">
        <v>16</v>
      </c>
      <c r="C26" s="304">
        <v>19</v>
      </c>
      <c r="D26" s="304" t="s">
        <v>321</v>
      </c>
      <c r="E26" s="305" t="str">
        <f t="shared" ca="1" si="0"/>
        <v>R</v>
      </c>
      <c r="F26" s="306"/>
      <c r="G26" s="307">
        <f t="shared" ca="1" si="1"/>
        <v>41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4"/>
        <v>25</v>
      </c>
      <c r="AK26" s="236" t="str">
        <f t="shared" ca="1" si="19"/>
        <v>BBB+</v>
      </c>
      <c r="AL26" s="236">
        <f t="shared" ca="1" si="19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0"/>
        <v>25</v>
      </c>
      <c r="AW26" s="234">
        <f>COUNTIF( AV$7:AV26, AV26 )</f>
        <v>9</v>
      </c>
      <c r="AX26" s="287">
        <f t="shared" si="21"/>
        <v>25.9</v>
      </c>
      <c r="AY26" s="234">
        <f t="shared" si="22"/>
        <v>33</v>
      </c>
      <c r="AZ26" s="236"/>
      <c r="BA26" s="236"/>
      <c r="BC26" s="234">
        <f t="shared" ca="1" si="23"/>
        <v>20</v>
      </c>
      <c r="BD26" s="288">
        <f t="shared" ca="1" si="7"/>
        <v>39</v>
      </c>
      <c r="BF26" s="240" t="str">
        <f t="shared" ca="1" si="8"/>
        <v>Pinnacle West Capital Corporation</v>
      </c>
      <c r="BG26" s="240" t="str">
        <f t="shared" ca="1" si="8"/>
        <v>BBB+</v>
      </c>
      <c r="BH26" s="240">
        <f t="shared" ca="1" si="8"/>
        <v>19</v>
      </c>
      <c r="BI26" s="240" t="str">
        <f t="shared" ca="1" si="8"/>
        <v>PNW</v>
      </c>
    </row>
    <row r="27" spans="1:61" ht="13.8" x14ac:dyDescent="0.25">
      <c r="A27" s="303" t="s">
        <v>45</v>
      </c>
      <c r="B27" s="304" t="s">
        <v>16</v>
      </c>
      <c r="C27" s="304">
        <v>19</v>
      </c>
      <c r="D27" s="304" t="s">
        <v>318</v>
      </c>
      <c r="E27" s="305" t="str">
        <f t="shared" ca="1" si="0"/>
        <v>MR</v>
      </c>
      <c r="F27" s="306"/>
      <c r="G27" s="307">
        <f t="shared" ca="1" si="1"/>
        <v>45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4"/>
        <v>26</v>
      </c>
      <c r="AK27" s="236" t="str">
        <f t="shared" ca="1" si="19"/>
        <v>BBB+</v>
      </c>
      <c r="AL27" s="236">
        <f t="shared" ca="1" si="19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0"/>
        <v>45</v>
      </c>
      <c r="AW27" s="234">
        <f>COUNTIF( AV$7:AV27, AV27 )</f>
        <v>2</v>
      </c>
      <c r="AX27" s="287">
        <f t="shared" si="21"/>
        <v>45.2</v>
      </c>
      <c r="AY27" s="234">
        <f t="shared" si="22"/>
        <v>46</v>
      </c>
      <c r="AZ27" s="236"/>
      <c r="BA27" s="236"/>
      <c r="BC27" s="234">
        <f t="shared" ca="1" si="23"/>
        <v>21</v>
      </c>
      <c r="BD27" s="288">
        <f t="shared" ca="1" si="7"/>
        <v>43</v>
      </c>
      <c r="BF27" s="240" t="str">
        <f t="shared" ca="1" si="8"/>
        <v>Public Service Enterprise Group Incorporated</v>
      </c>
      <c r="BG27" s="240" t="str">
        <f t="shared" ca="1" si="8"/>
        <v>BBB+</v>
      </c>
      <c r="BH27" s="240">
        <f t="shared" ca="1" si="8"/>
        <v>19</v>
      </c>
      <c r="BI27" s="240" t="str">
        <f t="shared" ca="1" si="8"/>
        <v>PEG</v>
      </c>
    </row>
    <row r="28" spans="1:61" ht="13.8" x14ac:dyDescent="0.25">
      <c r="A28" s="303" t="s">
        <v>13</v>
      </c>
      <c r="B28" s="304" t="s">
        <v>16</v>
      </c>
      <c r="C28" s="304">
        <v>19</v>
      </c>
      <c r="D28" s="304" t="s">
        <v>326</v>
      </c>
      <c r="E28" s="305" t="str">
        <f t="shared" ca="1" si="0"/>
        <v>MR</v>
      </c>
      <c r="F28" s="306"/>
      <c r="G28" s="307">
        <f t="shared" ca="1" si="1"/>
        <v>46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4"/>
        <v>27</v>
      </c>
      <c r="AK28" s="236" t="str">
        <f t="shared" ca="1" si="19"/>
        <v>BBB+</v>
      </c>
      <c r="AL28" s="236">
        <f t="shared" ca="1" si="19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0"/>
        <v>25</v>
      </c>
      <c r="AW28" s="234">
        <f>COUNTIF( AV$7:AV28, AV28 )</f>
        <v>10</v>
      </c>
      <c r="AX28" s="287">
        <f t="shared" si="21"/>
        <v>26</v>
      </c>
      <c r="AY28" s="234">
        <f t="shared" si="22"/>
        <v>34</v>
      </c>
      <c r="AZ28" s="236"/>
      <c r="BA28" s="236"/>
      <c r="BC28" s="234">
        <f t="shared" ca="1" si="23"/>
        <v>22</v>
      </c>
      <c r="BD28" s="288">
        <f t="shared" ca="1" si="7"/>
        <v>45</v>
      </c>
      <c r="BF28" s="240" t="str">
        <f t="shared" ca="1" si="8"/>
        <v>SCANA Corporation</v>
      </c>
      <c r="BG28" s="240" t="str">
        <f t="shared" ca="1" si="8"/>
        <v>BBB+</v>
      </c>
      <c r="BH28" s="240">
        <f t="shared" ca="1" si="8"/>
        <v>19</v>
      </c>
      <c r="BI28" s="240" t="str">
        <f t="shared" ca="1" si="8"/>
        <v>SCG</v>
      </c>
    </row>
    <row r="29" spans="1:61" ht="13.8" x14ac:dyDescent="0.25">
      <c r="A29" s="303" t="s">
        <v>25</v>
      </c>
      <c r="B29" s="304" t="s">
        <v>16</v>
      </c>
      <c r="C29" s="304">
        <v>19</v>
      </c>
      <c r="D29" s="304" t="s">
        <v>328</v>
      </c>
      <c r="E29" s="305" t="str">
        <f t="shared" ca="1" si="0"/>
        <v>MR</v>
      </c>
      <c r="F29" s="306"/>
      <c r="G29" s="307">
        <f t="shared" ca="1" si="1"/>
        <v>47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4"/>
        <v>28</v>
      </c>
      <c r="AK29" s="236" t="str">
        <f t="shared" ca="1" si="19"/>
        <v>BBB+</v>
      </c>
      <c r="AL29" s="236">
        <f t="shared" ca="1" si="19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0"/>
        <v>45</v>
      </c>
      <c r="AW29" s="234">
        <f>COUNTIF( AV$7:AV29, AV29 )</f>
        <v>3</v>
      </c>
      <c r="AX29" s="287">
        <f t="shared" si="21"/>
        <v>45.3</v>
      </c>
      <c r="AY29" s="234">
        <f t="shared" si="22"/>
        <v>47</v>
      </c>
      <c r="AZ29" s="236"/>
      <c r="BA29" s="236"/>
      <c r="BC29" s="234">
        <f t="shared" ca="1" si="23"/>
        <v>23</v>
      </c>
      <c r="BD29" s="288">
        <f t="shared" ca="1" si="7"/>
        <v>46</v>
      </c>
      <c r="BF29" s="240" t="str">
        <f t="shared" ca="1" si="8"/>
        <v>Sempra Energy</v>
      </c>
      <c r="BG29" s="240" t="str">
        <f t="shared" ca="1" si="8"/>
        <v>BBB+</v>
      </c>
      <c r="BH29" s="240">
        <f t="shared" ca="1" si="8"/>
        <v>19</v>
      </c>
      <c r="BI29" s="240" t="str">
        <f t="shared" ca="1" si="8"/>
        <v>SRE</v>
      </c>
    </row>
    <row r="30" spans="1:61" ht="13.8" x14ac:dyDescent="0.25">
      <c r="A30" s="303" t="s">
        <v>62</v>
      </c>
      <c r="B30" s="304" t="s">
        <v>16</v>
      </c>
      <c r="C30" s="304">
        <v>19</v>
      </c>
      <c r="D30" s="304" t="s">
        <v>329</v>
      </c>
      <c r="E30" s="305" t="str">
        <f t="shared" ca="1" si="0"/>
        <v>R</v>
      </c>
      <c r="F30" s="306"/>
      <c r="G30" s="307">
        <f t="shared" ca="1" si="1"/>
        <v>49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4"/>
        <v>29</v>
      </c>
      <c r="AK30" s="236" t="str">
        <f t="shared" ca="1" si="19"/>
        <v>BBB+</v>
      </c>
      <c r="AL30" s="236">
        <f t="shared" ca="1" si="19"/>
        <v>19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0"/>
        <v>25</v>
      </c>
      <c r="AW30" s="234">
        <f>COUNTIF( AV$7:AV30, AV30 )</f>
        <v>11</v>
      </c>
      <c r="AX30" s="287">
        <f t="shared" si="21"/>
        <v>26.1</v>
      </c>
      <c r="AY30" s="234">
        <f t="shared" si="22"/>
        <v>35</v>
      </c>
      <c r="AZ30" s="236"/>
      <c r="BA30" s="236"/>
      <c r="BC30" s="234">
        <f t="shared" ca="1" si="23"/>
        <v>24</v>
      </c>
      <c r="BD30" s="288">
        <f t="shared" ca="1" si="7"/>
        <v>48</v>
      </c>
      <c r="BF30" s="240" t="str">
        <f t="shared" ca="1" si="8"/>
        <v>TECO Energy, Inc.</v>
      </c>
      <c r="BG30" s="240" t="str">
        <f t="shared" ca="1" si="8"/>
        <v>BBB+</v>
      </c>
      <c r="BH30" s="240">
        <f t="shared" ca="1" si="8"/>
        <v>19</v>
      </c>
      <c r="BI30" s="240" t="str">
        <f t="shared" ca="1" si="8"/>
        <v>TE</v>
      </c>
    </row>
    <row r="31" spans="1:61" ht="13.8" x14ac:dyDescent="0.25">
      <c r="A31" s="303" t="s">
        <v>9</v>
      </c>
      <c r="B31" s="304" t="s">
        <v>28</v>
      </c>
      <c r="C31" s="304">
        <v>18</v>
      </c>
      <c r="D31" s="304" t="s">
        <v>273</v>
      </c>
      <c r="E31" s="305" t="str">
        <f t="shared" ca="1" si="0"/>
        <v>R</v>
      </c>
      <c r="F31" s="306"/>
      <c r="G31" s="307">
        <f t="shared" ca="1" si="1"/>
        <v>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4"/>
        <v>30</v>
      </c>
      <c r="AK31" s="236" t="str">
        <f t="shared" ca="1" si="19"/>
        <v>BBB</v>
      </c>
      <c r="AL31" s="236">
        <f t="shared" ca="1" si="19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0"/>
        <v>25</v>
      </c>
      <c r="AW31" s="234">
        <f>COUNTIF( AV$7:AV31, AV31 )</f>
        <v>12</v>
      </c>
      <c r="AX31" s="287">
        <f t="shared" si="21"/>
        <v>26.2</v>
      </c>
      <c r="AY31" s="234">
        <f t="shared" si="22"/>
        <v>36</v>
      </c>
      <c r="AZ31" s="236"/>
      <c r="BA31" s="236"/>
      <c r="BC31" s="234">
        <f t="shared" ca="1" si="23"/>
        <v>25</v>
      </c>
      <c r="BD31" s="288">
        <f t="shared" ca="1" si="7"/>
        <v>3</v>
      </c>
      <c r="BF31" s="240" t="str">
        <f t="shared" ca="1" si="8"/>
        <v>Ameren Corporation</v>
      </c>
      <c r="BG31" s="240" t="str">
        <f t="shared" ca="1" si="8"/>
        <v>BBB</v>
      </c>
      <c r="BH31" s="240">
        <f t="shared" ca="1" si="8"/>
        <v>18</v>
      </c>
      <c r="BI31" s="240" t="str">
        <f t="shared" ca="1" si="8"/>
        <v>AEE</v>
      </c>
    </row>
    <row r="32" spans="1:61" ht="13.8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0"/>
        <v>R</v>
      </c>
      <c r="F32" s="306"/>
      <c r="G32" s="307">
        <f t="shared" ca="1" si="1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4"/>
        <v>31</v>
      </c>
      <c r="AK32" s="236" t="str">
        <f t="shared" ca="1" si="19"/>
        <v>BBB</v>
      </c>
      <c r="AL32" s="236">
        <f t="shared" ca="1" si="19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9" t="s">
        <v>330</v>
      </c>
      <c r="AV32" s="234">
        <f t="shared" si="20"/>
        <v>2</v>
      </c>
      <c r="AW32" s="234">
        <f>COUNTIF( AV$7:AV32, AV32 )</f>
        <v>5</v>
      </c>
      <c r="AX32" s="287">
        <f t="shared" si="21"/>
        <v>2.5</v>
      </c>
      <c r="AY32" s="234">
        <f t="shared" si="22"/>
        <v>6</v>
      </c>
      <c r="AZ32" s="236"/>
      <c r="BA32" s="236"/>
      <c r="BC32" s="234">
        <f t="shared" ca="1" si="23"/>
        <v>26</v>
      </c>
      <c r="BD32" s="288">
        <f t="shared" ca="1" si="7"/>
        <v>4</v>
      </c>
      <c r="BF32" s="240" t="str">
        <f t="shared" ca="1" si="8"/>
        <v>American Electric Power Company, Inc.</v>
      </c>
      <c r="BG32" s="240" t="str">
        <f t="shared" ca="1" si="8"/>
        <v>BBB</v>
      </c>
      <c r="BH32" s="240">
        <f t="shared" ca="1" si="8"/>
        <v>18</v>
      </c>
      <c r="BI32" s="240" t="str">
        <f t="shared" ca="1" si="8"/>
        <v>AEP</v>
      </c>
    </row>
    <row r="33" spans="1:61" ht="13.8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0"/>
        <v>R</v>
      </c>
      <c r="F33" s="306"/>
      <c r="G33" s="307">
        <f t="shared" ca="1" si="1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4"/>
        <v>32</v>
      </c>
      <c r="AK33" s="236" t="str">
        <f t="shared" ca="1" si="19"/>
        <v>BBB</v>
      </c>
      <c r="AL33" s="236">
        <f t="shared" ca="1" si="19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0"/>
        <v>45</v>
      </c>
      <c r="AW33" s="234">
        <f>COUNTIF( AV$7:AV33, AV33 )</f>
        <v>4</v>
      </c>
      <c r="AX33" s="287">
        <f t="shared" si="21"/>
        <v>45.4</v>
      </c>
      <c r="AY33" s="234">
        <f t="shared" si="22"/>
        <v>48</v>
      </c>
      <c r="AZ33" s="236"/>
      <c r="BA33" s="236"/>
      <c r="BC33" s="234">
        <f t="shared" ca="1" si="23"/>
        <v>27</v>
      </c>
      <c r="BD33" s="288">
        <f t="shared" ca="1" si="7"/>
        <v>5</v>
      </c>
      <c r="BF33" s="240" t="str">
        <f t="shared" ca="1" si="8"/>
        <v>Avista Corporation</v>
      </c>
      <c r="BG33" s="240" t="str">
        <f t="shared" ca="1" si="8"/>
        <v>BBB</v>
      </c>
      <c r="BH33" s="240">
        <f t="shared" ca="1" si="8"/>
        <v>18</v>
      </c>
      <c r="BI33" s="240" t="str">
        <f t="shared" ca="1" si="8"/>
        <v>AVA</v>
      </c>
    </row>
    <row r="34" spans="1:61" ht="13.8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0"/>
        <v>R</v>
      </c>
      <c r="F34" s="306"/>
      <c r="G34" s="307">
        <f t="shared" ca="1" si="1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>
        <f t="shared" ca="1" si="3"/>
        <v>1</v>
      </c>
      <c r="AH34" s="236" t="str">
        <f t="shared" ca="1" si="18"/>
        <v/>
      </c>
      <c r="AJ34" s="236">
        <f t="shared" ca="1" si="4"/>
        <v>50</v>
      </c>
      <c r="AK34" s="236" t="str">
        <f t="shared" ca="1" si="19"/>
        <v>BBB-</v>
      </c>
      <c r="AL34" s="236">
        <f t="shared" ca="1" si="19"/>
        <v>17</v>
      </c>
      <c r="AM34" s="236" t="str">
        <f t="shared" ca="1" si="5"/>
        <v>Change</v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0"/>
        <v>13</v>
      </c>
      <c r="AW34" s="234">
        <f>COUNTIF( AV$7:AV34, AV34 )</f>
        <v>5</v>
      </c>
      <c r="AX34" s="287">
        <f t="shared" si="21"/>
        <v>13.5</v>
      </c>
      <c r="AY34" s="234">
        <f t="shared" si="22"/>
        <v>17</v>
      </c>
      <c r="AZ34" s="236"/>
      <c r="BA34" s="236"/>
      <c r="BC34" s="234">
        <f t="shared" ca="1" si="23"/>
        <v>28</v>
      </c>
      <c r="BD34" s="288">
        <f t="shared" ca="1" si="7"/>
        <v>6</v>
      </c>
      <c r="BF34" s="240" t="str">
        <f t="shared" ca="1" si="8"/>
        <v>Black Hills Corporation</v>
      </c>
      <c r="BG34" s="240" t="str">
        <f t="shared" ca="1" si="8"/>
        <v>BBB</v>
      </c>
      <c r="BH34" s="240">
        <f t="shared" ca="1" si="8"/>
        <v>18</v>
      </c>
      <c r="BI34" s="240" t="str">
        <f t="shared" ca="1" si="8"/>
        <v>BKH</v>
      </c>
    </row>
    <row r="35" spans="1:61" ht="13.8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0"/>
        <v>R</v>
      </c>
      <c r="F35" s="306"/>
      <c r="G35" s="307">
        <f t="shared" ca="1" si="1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4"/>
        <v>34</v>
      </c>
      <c r="AK35" s="236" t="str">
        <f t="shared" ca="1" si="19"/>
        <v>BBB</v>
      </c>
      <c r="AL35" s="236">
        <f t="shared" ca="1" si="19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0"/>
        <v>13</v>
      </c>
      <c r="AW35" s="234">
        <f>COUNTIF( AV$7:AV35, AV35 )</f>
        <v>6</v>
      </c>
      <c r="AX35" s="287">
        <f t="shared" si="21"/>
        <v>13.6</v>
      </c>
      <c r="AY35" s="234">
        <f t="shared" si="22"/>
        <v>18</v>
      </c>
      <c r="AZ35" s="236"/>
      <c r="BA35" s="236"/>
      <c r="BC35" s="234">
        <f t="shared" ca="1" si="23"/>
        <v>29</v>
      </c>
      <c r="BD35" s="288">
        <f t="shared" ca="1" si="7"/>
        <v>9</v>
      </c>
      <c r="BF35" s="240" t="str">
        <f t="shared" ca="1" si="8"/>
        <v>CMS Energy Corporation</v>
      </c>
      <c r="BG35" s="240" t="str">
        <f t="shared" ca="1" si="8"/>
        <v>BBB</v>
      </c>
      <c r="BH35" s="240">
        <f t="shared" ca="1" si="8"/>
        <v>18</v>
      </c>
      <c r="BI35" s="240" t="str">
        <f t="shared" ca="1" si="8"/>
        <v>CMS</v>
      </c>
    </row>
    <row r="36" spans="1:61" ht="13.8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0"/>
        <v>R</v>
      </c>
      <c r="F36" s="306"/>
      <c r="G36" s="307">
        <f t="shared" ca="1" si="1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4"/>
        <v>35</v>
      </c>
      <c r="AK36" s="236" t="str">
        <f t="shared" ca="1" si="19"/>
        <v>BBB</v>
      </c>
      <c r="AL36" s="236">
        <f t="shared" ca="1" si="19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0"/>
        <v>2</v>
      </c>
      <c r="AW36" s="234">
        <f>COUNTIF( AV$7:AV36, AV36 )</f>
        <v>6</v>
      </c>
      <c r="AX36" s="287">
        <f t="shared" si="21"/>
        <v>2.6</v>
      </c>
      <c r="AY36" s="234">
        <f t="shared" si="22"/>
        <v>7</v>
      </c>
      <c r="AZ36" s="236"/>
      <c r="BA36" s="236"/>
      <c r="BC36" s="234">
        <f t="shared" ca="1" si="23"/>
        <v>30</v>
      </c>
      <c r="BD36" s="288">
        <f t="shared" ca="1" si="7"/>
        <v>16</v>
      </c>
      <c r="BF36" s="240" t="str">
        <f t="shared" ca="1" si="8"/>
        <v>El Paso Electric Company</v>
      </c>
      <c r="BG36" s="240" t="str">
        <f t="shared" ca="1" si="8"/>
        <v>BBB</v>
      </c>
      <c r="BH36" s="240">
        <f t="shared" ca="1" si="8"/>
        <v>18</v>
      </c>
      <c r="BI36" s="240" t="str">
        <f t="shared" ca="1" si="8"/>
        <v>EE</v>
      </c>
    </row>
    <row r="37" spans="1:61" ht="13.8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0"/>
        <v>R</v>
      </c>
      <c r="F37" s="306"/>
      <c r="G37" s="307">
        <f t="shared" ca="1" si="1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4"/>
        <v>36</v>
      </c>
      <c r="AK37" s="236" t="str">
        <f t="shared" ca="1" si="19"/>
        <v>BBB</v>
      </c>
      <c r="AL37" s="236">
        <f t="shared" ca="1" si="19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0"/>
        <v>45</v>
      </c>
      <c r="AW37" s="234">
        <f>COUNTIF( AV$7:AV37, AV37 )</f>
        <v>5</v>
      </c>
      <c r="AX37" s="287">
        <f t="shared" si="21"/>
        <v>45.5</v>
      </c>
      <c r="AY37" s="234">
        <f t="shared" si="22"/>
        <v>49</v>
      </c>
      <c r="AZ37" s="236"/>
      <c r="BA37" s="236"/>
      <c r="BC37" s="234">
        <f t="shared" ca="1" si="23"/>
        <v>31</v>
      </c>
      <c r="BD37" s="288">
        <f t="shared" ca="1" si="7"/>
        <v>17</v>
      </c>
      <c r="BF37" s="240" t="str">
        <f t="shared" ca="1" si="8"/>
        <v>Empire District Electric Company</v>
      </c>
      <c r="BG37" s="240" t="str">
        <f t="shared" ca="1" si="8"/>
        <v>BBB</v>
      </c>
      <c r="BH37" s="240">
        <f t="shared" ca="1" si="8"/>
        <v>18</v>
      </c>
      <c r="BI37" s="240" t="str">
        <f t="shared" ca="1" si="8"/>
        <v>EDE</v>
      </c>
    </row>
    <row r="38" spans="1:61" ht="13.8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0"/>
        <v>R</v>
      </c>
      <c r="F38" s="306"/>
      <c r="G38" s="307">
        <f t="shared" ca="1" si="1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4"/>
        <v>37</v>
      </c>
      <c r="AK38" s="236" t="str">
        <f t="shared" ca="1" si="19"/>
        <v>BBB</v>
      </c>
      <c r="AL38" s="236">
        <f t="shared" ca="1" si="19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0"/>
        <v>2</v>
      </c>
      <c r="AW38" s="234">
        <f>COUNTIF( AV$7:AV38, AV38 )</f>
        <v>7</v>
      </c>
      <c r="AX38" s="287">
        <f t="shared" si="21"/>
        <v>2.7</v>
      </c>
      <c r="AY38" s="234">
        <f t="shared" si="22"/>
        <v>8</v>
      </c>
      <c r="AZ38" s="236"/>
      <c r="BA38" s="236"/>
      <c r="BC38" s="234">
        <f t="shared" ca="1" si="23"/>
        <v>32</v>
      </c>
      <c r="BD38" s="288">
        <f t="shared" ca="1" si="7"/>
        <v>19</v>
      </c>
      <c r="BF38" s="240" t="str">
        <f t="shared" ca="1" si="8"/>
        <v>Entergy Corporation</v>
      </c>
      <c r="BG38" s="240" t="str">
        <f t="shared" ca="1" si="8"/>
        <v>BBB</v>
      </c>
      <c r="BH38" s="240">
        <f t="shared" ca="1" si="8"/>
        <v>18</v>
      </c>
      <c r="BI38" s="240" t="str">
        <f t="shared" ca="1" si="8"/>
        <v>ETR</v>
      </c>
    </row>
    <row r="39" spans="1:61" ht="13.8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0"/>
        <v>MR</v>
      </c>
      <c r="F39" s="306"/>
      <c r="G39" s="307">
        <f t="shared" ca="1" si="1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4"/>
        <v>38</v>
      </c>
      <c r="AK39" s="236" t="str">
        <f t="shared" ca="1" si="19"/>
        <v>BBB</v>
      </c>
      <c r="AL39" s="236">
        <f t="shared" ca="1" si="19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0"/>
        <v>25</v>
      </c>
      <c r="AW39" s="234">
        <f>COUNTIF( AV$7:AV39, AV39 )</f>
        <v>13</v>
      </c>
      <c r="AX39" s="287">
        <f t="shared" si="21"/>
        <v>26.3</v>
      </c>
      <c r="AY39" s="234">
        <f t="shared" si="22"/>
        <v>37</v>
      </c>
      <c r="AZ39" s="236"/>
      <c r="BA39" s="236"/>
      <c r="BC39" s="234">
        <f t="shared" ca="1" si="23"/>
        <v>33</v>
      </c>
      <c r="BD39" s="288">
        <f t="shared" ca="1" si="7"/>
        <v>20</v>
      </c>
      <c r="BF39" s="240" t="str">
        <f t="shared" ref="BF39:BI63" ca="1" si="24">OFFSET( AQ$6, $BD39, 0 )</f>
        <v>Exelon Corporation</v>
      </c>
      <c r="BG39" s="240" t="str">
        <f t="shared" ca="1" si="24"/>
        <v>BBB</v>
      </c>
      <c r="BH39" s="240">
        <f t="shared" ca="1" si="24"/>
        <v>18</v>
      </c>
      <c r="BI39" s="240" t="str">
        <f t="shared" ca="1" si="24"/>
        <v>EXC</v>
      </c>
    </row>
    <row r="40" spans="1:61" ht="13.8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0"/>
        <v>R</v>
      </c>
      <c r="F40" s="306"/>
      <c r="G40" s="307">
        <f t="shared" ca="1" si="1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4"/>
        <v>39</v>
      </c>
      <c r="AK40" s="236" t="str">
        <f t="shared" ca="1" si="19"/>
        <v>BBB</v>
      </c>
      <c r="AL40" s="236">
        <f t="shared" ca="1" si="19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17</v>
      </c>
      <c r="AT40" s="286" t="s">
        <v>313</v>
      </c>
      <c r="AV40" s="234">
        <f t="shared" si="20"/>
        <v>45</v>
      </c>
      <c r="AW40" s="234">
        <f>COUNTIF( AV$7:AV40, AV40 )</f>
        <v>6</v>
      </c>
      <c r="AX40" s="287">
        <f t="shared" si="21"/>
        <v>45.6</v>
      </c>
      <c r="AY40" s="234">
        <f t="shared" si="22"/>
        <v>50</v>
      </c>
      <c r="AZ40" s="236"/>
      <c r="BA40" s="236"/>
      <c r="BC40" s="234">
        <f t="shared" ca="1" si="23"/>
        <v>34</v>
      </c>
      <c r="BD40" s="288">
        <f t="shared" ca="1" si="7"/>
        <v>22</v>
      </c>
      <c r="BF40" s="240" t="str">
        <f t="shared" ca="1" si="24"/>
        <v>Great Plains Energy Inc.</v>
      </c>
      <c r="BG40" s="240" t="str">
        <f t="shared" ca="1" si="24"/>
        <v>BBB</v>
      </c>
      <c r="BH40" s="240">
        <f t="shared" ca="1" si="24"/>
        <v>18</v>
      </c>
      <c r="BI40" s="240" t="str">
        <f t="shared" ca="1" si="24"/>
        <v>GXP</v>
      </c>
    </row>
    <row r="41" spans="1:61" ht="13.8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0"/>
        <v>R</v>
      </c>
      <c r="F41" s="306"/>
      <c r="G41" s="307">
        <f t="shared" ca="1" si="1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4"/>
        <v>40</v>
      </c>
      <c r="AK41" s="236" t="str">
        <f t="shared" ca="1" si="19"/>
        <v>BBB</v>
      </c>
      <c r="AL41" s="236">
        <f t="shared" ca="1" si="19"/>
        <v>18</v>
      </c>
      <c r="AM41" s="236" t="str">
        <f t="shared" ca="1" si="5"/>
        <v/>
      </c>
      <c r="AQ41" s="286" t="s">
        <v>21</v>
      </c>
      <c r="AR41" s="286" t="s">
        <v>10</v>
      </c>
      <c r="AS41" s="286">
        <v>20</v>
      </c>
      <c r="AT41" s="286" t="s">
        <v>315</v>
      </c>
      <c r="AV41" s="234">
        <f t="shared" si="20"/>
        <v>2</v>
      </c>
      <c r="AW41" s="234">
        <f>COUNTIF( AV$7:AV41, AV41 )</f>
        <v>8</v>
      </c>
      <c r="AX41" s="287">
        <f t="shared" si="21"/>
        <v>2.8</v>
      </c>
      <c r="AY41" s="234">
        <f t="shared" si="22"/>
        <v>9</v>
      </c>
      <c r="AZ41" s="236"/>
      <c r="BA41" s="236"/>
      <c r="BC41" s="234">
        <f t="shared" ca="1" si="23"/>
        <v>35</v>
      </c>
      <c r="BD41" s="288">
        <f t="shared" ca="1" si="7"/>
        <v>24</v>
      </c>
      <c r="BF41" s="240" t="str">
        <f t="shared" ca="1" si="24"/>
        <v>Iberdrola USA</v>
      </c>
      <c r="BG41" s="240" t="str">
        <f t="shared" ca="1" si="24"/>
        <v>BBB</v>
      </c>
      <c r="BH41" s="240">
        <f t="shared" ca="1" si="24"/>
        <v>18</v>
      </c>
      <c r="BI41" s="240" t="str">
        <f t="shared" ca="1" si="24"/>
        <v>**EAST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0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4"/>
        <v>41</v>
      </c>
      <c r="AK42" s="236" t="str">
        <f t="shared" ca="1" si="19"/>
        <v>BBB</v>
      </c>
      <c r="AL42" s="236">
        <f t="shared" ca="1" si="19"/>
        <v>18</v>
      </c>
      <c r="AM42" s="236" t="str">
        <f t="shared" ca="1" si="5"/>
        <v/>
      </c>
      <c r="AQ42" s="286" t="s">
        <v>22</v>
      </c>
      <c r="AR42" s="286" t="s">
        <v>28</v>
      </c>
      <c r="AS42" s="286">
        <v>18</v>
      </c>
      <c r="AT42" s="289" t="s">
        <v>316</v>
      </c>
      <c r="AV42" s="234">
        <f t="shared" si="20"/>
        <v>25</v>
      </c>
      <c r="AW42" s="234">
        <f>COUNTIF( AV$7:AV42, AV42 )</f>
        <v>14</v>
      </c>
      <c r="AX42" s="287">
        <f t="shared" si="21"/>
        <v>26.4</v>
      </c>
      <c r="AY42" s="234">
        <f t="shared" si="22"/>
        <v>38</v>
      </c>
      <c r="AZ42" s="236"/>
      <c r="BA42" s="236"/>
      <c r="BC42" s="234">
        <f t="shared" ca="1" si="23"/>
        <v>36</v>
      </c>
      <c r="BD42" s="288">
        <f t="shared" ca="1" si="7"/>
        <v>25</v>
      </c>
      <c r="BF42" s="240" t="str">
        <f t="shared" ca="1" si="24"/>
        <v>IDACORP, Inc.</v>
      </c>
      <c r="BG42" s="240" t="str">
        <f t="shared" ca="1" si="24"/>
        <v>BBB</v>
      </c>
      <c r="BH42" s="240">
        <f t="shared" ca="1" si="24"/>
        <v>18</v>
      </c>
      <c r="BI42" s="240" t="str">
        <f t="shared" ca="1" si="24"/>
        <v>IDA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0"/>
        <v>R</v>
      </c>
      <c r="F43" s="306"/>
      <c r="G43" s="307">
        <f t="shared" ca="1" si="1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4"/>
        <v>42</v>
      </c>
      <c r="AK43" s="236" t="str">
        <f t="shared" ca="1" si="19"/>
        <v>BBB</v>
      </c>
      <c r="AL43" s="236">
        <f t="shared" ca="1" si="19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0"/>
        <v>13</v>
      </c>
      <c r="AW43" s="234">
        <f>COUNTIF( AV$7:AV43, AV43 )</f>
        <v>7</v>
      </c>
      <c r="AX43" s="287">
        <f t="shared" si="21"/>
        <v>13.7</v>
      </c>
      <c r="AY43" s="234">
        <f t="shared" si="22"/>
        <v>19</v>
      </c>
      <c r="AZ43" s="236"/>
      <c r="BA43" s="236"/>
      <c r="BC43" s="234">
        <f t="shared" ca="1" si="23"/>
        <v>37</v>
      </c>
      <c r="BD43" s="288">
        <f t="shared" ca="1" si="7"/>
        <v>33</v>
      </c>
      <c r="BF43" s="240" t="str">
        <f t="shared" ca="1" si="24"/>
        <v>NorthWestern Corporation</v>
      </c>
      <c r="BG43" s="240" t="str">
        <f t="shared" ca="1" si="24"/>
        <v>BBB</v>
      </c>
      <c r="BH43" s="240">
        <f t="shared" ca="1" si="24"/>
        <v>18</v>
      </c>
      <c r="BI43" s="240" t="str">
        <f t="shared" ca="1" si="24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0"/>
        <v>MR</v>
      </c>
      <c r="F44" s="306"/>
      <c r="G44" s="307">
        <f t="shared" ca="1" si="1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4"/>
        <v>43</v>
      </c>
      <c r="AK44" s="236" t="str">
        <f t="shared" ca="1" si="19"/>
        <v>BBB</v>
      </c>
      <c r="AL44" s="236">
        <f t="shared" ca="1" si="19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0"/>
        <v>25</v>
      </c>
      <c r="AW44" s="234">
        <f>COUNTIF( AV$7:AV44, AV44 )</f>
        <v>15</v>
      </c>
      <c r="AX44" s="287">
        <f t="shared" si="21"/>
        <v>26.5</v>
      </c>
      <c r="AY44" s="234">
        <f t="shared" si="22"/>
        <v>39</v>
      </c>
      <c r="AZ44" s="236"/>
      <c r="BA44" s="236"/>
      <c r="BC44" s="234">
        <f t="shared" ca="1" si="23"/>
        <v>38</v>
      </c>
      <c r="BD44" s="288">
        <f t="shared" ca="1" si="7"/>
        <v>36</v>
      </c>
      <c r="BF44" s="240" t="str">
        <f t="shared" ca="1" si="24"/>
        <v>Otter Tail Corporation</v>
      </c>
      <c r="BG44" s="240" t="str">
        <f t="shared" ca="1" si="24"/>
        <v>BBB</v>
      </c>
      <c r="BH44" s="240">
        <f t="shared" ca="1" si="24"/>
        <v>18</v>
      </c>
      <c r="BI44" s="240" t="str">
        <f t="shared" ca="1" si="24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0"/>
        <v>R</v>
      </c>
      <c r="F45" s="306"/>
      <c r="G45" s="307">
        <f t="shared" ca="1" si="1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4"/>
        <v>44</v>
      </c>
      <c r="AK45" s="236" t="str">
        <f t="shared" ca="1" si="19"/>
        <v>BBB</v>
      </c>
      <c r="AL45" s="236">
        <f t="shared" ca="1" si="19"/>
        <v>18</v>
      </c>
      <c r="AM45" s="236" t="str">
        <f t="shared" ca="1" si="5"/>
        <v/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0"/>
        <v>13</v>
      </c>
      <c r="AW45" s="234">
        <f>COUNTIF( AV$7:AV45, AV45 )</f>
        <v>8</v>
      </c>
      <c r="AX45" s="287">
        <f t="shared" si="21"/>
        <v>13.8</v>
      </c>
      <c r="AY45" s="234">
        <f t="shared" si="22"/>
        <v>20</v>
      </c>
      <c r="AZ45" s="236"/>
      <c r="BA45" s="236"/>
      <c r="BC45" s="234">
        <f t="shared" ca="1" si="23"/>
        <v>39</v>
      </c>
      <c r="BD45" s="288">
        <f t="shared" ca="1" si="7"/>
        <v>38</v>
      </c>
      <c r="BF45" s="240" t="str">
        <f t="shared" ca="1" si="24"/>
        <v>PG&amp;E Corporation</v>
      </c>
      <c r="BG45" s="240" t="str">
        <f t="shared" ca="1" si="24"/>
        <v>BBB</v>
      </c>
      <c r="BH45" s="240">
        <f t="shared" ca="1" si="24"/>
        <v>18</v>
      </c>
      <c r="BI45" s="240" t="str">
        <f t="shared" ca="1" si="24"/>
        <v>PCG</v>
      </c>
    </row>
    <row r="46" spans="1:61" ht="13.8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0"/>
        <v>R</v>
      </c>
      <c r="F46" s="306"/>
      <c r="G46" s="307">
        <f t="shared" ca="1" si="1"/>
        <v>42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4"/>
        <v>45</v>
      </c>
      <c r="AK46" s="236" t="str">
        <f t="shared" ca="1" si="19"/>
        <v>BBB</v>
      </c>
      <c r="AL46" s="236">
        <f t="shared" ca="1" si="19"/>
        <v>18</v>
      </c>
      <c r="AM46" s="236" t="str">
        <f t="shared" ca="1" si="5"/>
        <v/>
      </c>
      <c r="AQ46" s="286" t="s">
        <v>42</v>
      </c>
      <c r="AR46" s="286" t="s">
        <v>28</v>
      </c>
      <c r="AS46" s="286">
        <v>18</v>
      </c>
      <c r="AT46" s="286" t="s">
        <v>320</v>
      </c>
      <c r="AV46" s="234">
        <f t="shared" si="20"/>
        <v>25</v>
      </c>
      <c r="AW46" s="234">
        <f>COUNTIF( AV$7:AV46, AV46 )</f>
        <v>16</v>
      </c>
      <c r="AX46" s="287">
        <f t="shared" si="21"/>
        <v>26.6</v>
      </c>
      <c r="AY46" s="234">
        <f t="shared" si="22"/>
        <v>40</v>
      </c>
      <c r="AZ46" s="236"/>
      <c r="BA46" s="236"/>
      <c r="BC46" s="234">
        <f t="shared" ca="1" si="23"/>
        <v>40</v>
      </c>
      <c r="BD46" s="288">
        <f t="shared" ca="1" si="7"/>
        <v>40</v>
      </c>
      <c r="BF46" s="240" t="str">
        <f t="shared" ca="1" si="24"/>
        <v>PNM Resources, Inc.</v>
      </c>
      <c r="BG46" s="240" t="str">
        <f t="shared" ca="1" si="24"/>
        <v>BBB</v>
      </c>
      <c r="BH46" s="240">
        <f t="shared" ca="1" si="24"/>
        <v>18</v>
      </c>
      <c r="BI46" s="240" t="str">
        <f t="shared" ca="1" si="24"/>
        <v>PNM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0"/>
        <v>R</v>
      </c>
      <c r="F47" s="306"/>
      <c r="G47" s="307">
        <f t="shared" ca="1" si="1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4"/>
        <v>46</v>
      </c>
      <c r="AK47" s="236" t="str">
        <f t="shared" ca="1" si="19"/>
        <v>BBB</v>
      </c>
      <c r="AL47" s="236">
        <f t="shared" ca="1" si="19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0"/>
        <v>25</v>
      </c>
      <c r="AW47" s="234">
        <f>COUNTIF( AV$7:AV47, AV47 )</f>
        <v>17</v>
      </c>
      <c r="AX47" s="287">
        <f t="shared" si="21"/>
        <v>26.7</v>
      </c>
      <c r="AY47" s="234">
        <f t="shared" si="22"/>
        <v>41</v>
      </c>
      <c r="AZ47" s="236"/>
      <c r="BA47" s="236"/>
      <c r="BC47" s="234">
        <f t="shared" ca="1" si="23"/>
        <v>41</v>
      </c>
      <c r="BD47" s="288">
        <f t="shared" ca="1" si="7"/>
        <v>41</v>
      </c>
      <c r="BF47" s="240" t="str">
        <f t="shared" ca="1" si="24"/>
        <v>Portland General Electric Company</v>
      </c>
      <c r="BG47" s="240" t="str">
        <f t="shared" ca="1" si="24"/>
        <v>BBB</v>
      </c>
      <c r="BH47" s="240">
        <f t="shared" ca="1" si="24"/>
        <v>18</v>
      </c>
      <c r="BI47" s="240" t="str">
        <f t="shared" ca="1" si="24"/>
        <v>POR</v>
      </c>
    </row>
    <row r="48" spans="1:61" ht="13.8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0"/>
        <v>MR</v>
      </c>
      <c r="F48" s="306"/>
      <c r="G48" s="307">
        <f t="shared" ca="1" si="1"/>
        <v>44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4"/>
        <v>47</v>
      </c>
      <c r="AK48" s="236" t="str">
        <f t="shared" ca="1" si="19"/>
        <v>BBB</v>
      </c>
      <c r="AL48" s="236">
        <f t="shared" ca="1" si="19"/>
        <v>18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0"/>
        <v>25</v>
      </c>
      <c r="AW48" s="234">
        <f>COUNTIF( AV$7:AV48, AV48 )</f>
        <v>18</v>
      </c>
      <c r="AX48" s="287">
        <f t="shared" si="21"/>
        <v>26.8</v>
      </c>
      <c r="AY48" s="234">
        <f t="shared" si="22"/>
        <v>42</v>
      </c>
      <c r="AZ48" s="236"/>
      <c r="BA48" s="236"/>
      <c r="BC48" s="234">
        <f t="shared" ca="1" si="23"/>
        <v>42</v>
      </c>
      <c r="BD48" s="288">
        <f t="shared" ca="1" si="7"/>
        <v>42</v>
      </c>
      <c r="BF48" s="240" t="str">
        <f t="shared" ca="1" si="24"/>
        <v>PPL Corporation</v>
      </c>
      <c r="BG48" s="240" t="str">
        <f t="shared" ca="1" si="24"/>
        <v>BBB</v>
      </c>
      <c r="BH48" s="240">
        <f t="shared" ca="1" si="24"/>
        <v>18</v>
      </c>
      <c r="BI48" s="240" t="str">
        <f t="shared" ca="1" si="24"/>
        <v>PPL</v>
      </c>
    </row>
    <row r="49" spans="1:61" ht="13.8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0"/>
        <v>R</v>
      </c>
      <c r="F49" s="306"/>
      <c r="G49" s="307">
        <f t="shared" ca="1" si="1"/>
        <v>50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4"/>
        <v>48</v>
      </c>
      <c r="AK49" s="236" t="str">
        <f t="shared" ca="1" si="19"/>
        <v>BBB</v>
      </c>
      <c r="AL49" s="236">
        <f t="shared" ca="1" si="19"/>
        <v>18</v>
      </c>
      <c r="AM49" s="236" t="str">
        <f t="shared" ca="1" si="5"/>
        <v/>
      </c>
      <c r="AQ49" s="286" t="s">
        <v>45</v>
      </c>
      <c r="AR49" s="286" t="s">
        <v>16</v>
      </c>
      <c r="AS49" s="286">
        <v>19</v>
      </c>
      <c r="AT49" s="286" t="s">
        <v>318</v>
      </c>
      <c r="AV49" s="234">
        <f t="shared" si="20"/>
        <v>13</v>
      </c>
      <c r="AW49" s="234">
        <f>COUNTIF( AV$7:AV49, AV49 )</f>
        <v>9</v>
      </c>
      <c r="AX49" s="287">
        <f t="shared" si="21"/>
        <v>13.9</v>
      </c>
      <c r="AY49" s="234">
        <f t="shared" si="22"/>
        <v>21</v>
      </c>
      <c r="AZ49" s="236"/>
      <c r="BA49" s="236"/>
      <c r="BC49" s="234">
        <f t="shared" ca="1" si="23"/>
        <v>43</v>
      </c>
      <c r="BD49" s="288">
        <f t="shared" ca="1" si="7"/>
        <v>49</v>
      </c>
      <c r="BF49" s="240" t="str">
        <f t="shared" ca="1" si="24"/>
        <v>UIL Holdings Corporation</v>
      </c>
      <c r="BG49" s="240" t="str">
        <f t="shared" ca="1" si="24"/>
        <v>BBB</v>
      </c>
      <c r="BH49" s="240">
        <f t="shared" ca="1" si="24"/>
        <v>18</v>
      </c>
      <c r="BI49" s="240" t="str">
        <f t="shared" ca="1" si="24"/>
        <v>UIL</v>
      </c>
    </row>
    <row r="50" spans="1:61" ht="13.8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0"/>
        <v>R</v>
      </c>
      <c r="F50" s="306"/>
      <c r="G50" s="307">
        <f t="shared" ca="1" si="1"/>
        <v>54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4"/>
        <v>49</v>
      </c>
      <c r="AK50" s="236" t="str">
        <f t="shared" ca="1" si="19"/>
        <v>BBB</v>
      </c>
      <c r="AL50" s="236">
        <f t="shared" ca="1" si="19"/>
        <v>18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0"/>
        <v>51</v>
      </c>
      <c r="AW50" s="234">
        <f>COUNTIF( AV$7:AV50, AV50 )</f>
        <v>1</v>
      </c>
      <c r="AX50" s="287">
        <f t="shared" si="21"/>
        <v>51.1</v>
      </c>
      <c r="AY50" s="234">
        <f t="shared" si="22"/>
        <v>51</v>
      </c>
      <c r="AZ50" s="236"/>
      <c r="BA50" s="236"/>
      <c r="BC50" s="234">
        <f t="shared" ca="1" si="23"/>
        <v>44</v>
      </c>
      <c r="BD50" s="288">
        <f t="shared" ca="1" si="7"/>
        <v>51</v>
      </c>
      <c r="BF50" s="240" t="str">
        <f t="shared" ca="1" si="24"/>
        <v>Westar Energy, Inc.</v>
      </c>
      <c r="BG50" s="240" t="str">
        <f t="shared" ca="1" si="24"/>
        <v>BBB</v>
      </c>
      <c r="BH50" s="240">
        <f t="shared" ca="1" si="24"/>
        <v>18</v>
      </c>
      <c r="BI50" s="240" t="str">
        <f t="shared" ca="1" si="24"/>
        <v>WR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R</v>
      </c>
      <c r="F51" s="306"/>
      <c r="G51" s="307">
        <f t="shared" ca="1" si="1"/>
        <v>20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4"/>
        <v>51</v>
      </c>
      <c r="AK51" s="236" t="str">
        <f t="shared" ca="1" si="19"/>
        <v>BBB-</v>
      </c>
      <c r="AL51" s="236">
        <f t="shared" ca="1" si="19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0"/>
        <v>13</v>
      </c>
      <c r="AW51" s="234">
        <f>COUNTIF( AV$7:AV51, AV51 )</f>
        <v>10</v>
      </c>
      <c r="AX51" s="287">
        <f t="shared" si="21"/>
        <v>14</v>
      </c>
      <c r="AY51" s="234">
        <f t="shared" si="22"/>
        <v>22</v>
      </c>
      <c r="AZ51" s="236"/>
      <c r="BA51" s="236"/>
      <c r="BC51" s="234">
        <f t="shared" ca="1" si="23"/>
        <v>45</v>
      </c>
      <c r="BD51" s="288">
        <f t="shared" ca="1" si="7"/>
        <v>15</v>
      </c>
      <c r="BF51" s="240" t="str">
        <f t="shared" ca="1" si="24"/>
        <v>Edison International</v>
      </c>
      <c r="BG51" s="240" t="str">
        <f t="shared" ca="1" si="24"/>
        <v>BBB-</v>
      </c>
      <c r="BH51" s="240">
        <f t="shared" ca="1" si="24"/>
        <v>17</v>
      </c>
      <c r="BI51" s="240" t="str">
        <f t="shared" ca="1" si="24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4"/>
        <v>52</v>
      </c>
      <c r="AK52" s="236" t="str">
        <f t="shared" ca="1" si="19"/>
        <v>BBB-</v>
      </c>
      <c r="AL52" s="236">
        <f t="shared" ca="1" si="19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0"/>
        <v>13</v>
      </c>
      <c r="AW52" s="234">
        <f>COUNTIF( AV$7:AV52, AV52 )</f>
        <v>11</v>
      </c>
      <c r="AX52" s="287">
        <f t="shared" si="21"/>
        <v>14.1</v>
      </c>
      <c r="AY52" s="234">
        <f t="shared" si="22"/>
        <v>23</v>
      </c>
      <c r="AZ52" s="236"/>
      <c r="BA52" s="236"/>
      <c r="BC52" s="234">
        <f t="shared" ca="1" si="23"/>
        <v>46</v>
      </c>
      <c r="BD52" s="288">
        <f t="shared" ca="1" si="7"/>
        <v>21</v>
      </c>
      <c r="BF52" s="240" t="str">
        <f t="shared" ca="1" si="24"/>
        <v>FirstEnergy Corp.</v>
      </c>
      <c r="BG52" s="240" t="str">
        <f t="shared" ca="1" si="24"/>
        <v>BBB-</v>
      </c>
      <c r="BH52" s="240">
        <f t="shared" ca="1" si="24"/>
        <v>17</v>
      </c>
      <c r="BI52" s="240" t="str">
        <f t="shared" ca="1" si="24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MR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4"/>
        <v>53</v>
      </c>
      <c r="AK53" s="236" t="str">
        <f t="shared" ca="1" si="19"/>
        <v>BBB-</v>
      </c>
      <c r="AL53" s="236">
        <f t="shared" ca="1" si="19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0"/>
        <v>1</v>
      </c>
      <c r="AW53" s="234">
        <f>COUNTIF( AV$7:AV53, AV53 )</f>
        <v>1</v>
      </c>
      <c r="AX53" s="287">
        <f t="shared" si="21"/>
        <v>1.1000000000000001</v>
      </c>
      <c r="AY53" s="234">
        <f t="shared" si="22"/>
        <v>1</v>
      </c>
      <c r="AZ53" s="236"/>
      <c r="BA53" s="236"/>
      <c r="BC53" s="234">
        <f t="shared" ca="1" si="23"/>
        <v>47</v>
      </c>
      <c r="BD53" s="288">
        <f t="shared" ca="1" si="7"/>
        <v>23</v>
      </c>
      <c r="BF53" s="240" t="str">
        <f t="shared" ca="1" si="24"/>
        <v>Hawaiian Electric Industries, Inc.</v>
      </c>
      <c r="BG53" s="240" t="str">
        <f t="shared" ca="1" si="24"/>
        <v>BBB-</v>
      </c>
      <c r="BH53" s="240">
        <f t="shared" ca="1" si="24"/>
        <v>17</v>
      </c>
      <c r="BI53" s="240" t="str">
        <f t="shared" ca="1" si="24"/>
        <v>HE</v>
      </c>
    </row>
    <row r="54" spans="1:61" ht="13.8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4"/>
        <v>54</v>
      </c>
      <c r="AK54" s="236" t="str">
        <f t="shared" ca="1" si="19"/>
        <v>BBB-</v>
      </c>
      <c r="AL54" s="236">
        <f t="shared" ca="1" si="19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6" t="s">
        <v>329</v>
      </c>
      <c r="AV54" s="234">
        <f t="shared" si="20"/>
        <v>13</v>
      </c>
      <c r="AW54" s="234">
        <f>COUNTIF( AV$7:AV54, AV54 )</f>
        <v>12</v>
      </c>
      <c r="AX54" s="287">
        <f t="shared" si="21"/>
        <v>14.2</v>
      </c>
      <c r="AY54" s="234">
        <f t="shared" si="22"/>
        <v>24</v>
      </c>
      <c r="AZ54" s="236"/>
      <c r="BA54" s="236"/>
      <c r="BC54" s="234">
        <f t="shared" ca="1" si="23"/>
        <v>48</v>
      </c>
      <c r="BD54" s="288">
        <f t="shared" ca="1" si="7"/>
        <v>27</v>
      </c>
      <c r="BF54" s="240" t="str">
        <f t="shared" ca="1" si="24"/>
        <v>IPALCO Enterprises, Inc.</v>
      </c>
      <c r="BG54" s="240" t="str">
        <f t="shared" ca="1" si="24"/>
        <v>BBB-</v>
      </c>
      <c r="BH54" s="240">
        <f t="shared" ca="1" si="24"/>
        <v>17</v>
      </c>
      <c r="BI54" s="240" t="str">
        <f t="shared" ca="1" si="24"/>
        <v>**IPALCO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4"/>
        <v>55</v>
      </c>
      <c r="AK55" s="236" t="str">
        <f t="shared" ca="1" si="19"/>
        <v>BBB-</v>
      </c>
      <c r="AL55" s="236">
        <f t="shared" ca="1" si="19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0"/>
        <v>25</v>
      </c>
      <c r="AW55" s="234">
        <f>COUNTIF( AV$7:AV55, AV55 )</f>
        <v>19</v>
      </c>
      <c r="AX55" s="287">
        <f t="shared" si="21"/>
        <v>26.9</v>
      </c>
      <c r="AY55" s="234">
        <f t="shared" si="22"/>
        <v>43</v>
      </c>
      <c r="AZ55" s="236"/>
      <c r="BA55" s="236"/>
      <c r="BC55" s="234">
        <f t="shared" ca="1" si="23"/>
        <v>49</v>
      </c>
      <c r="BD55" s="288">
        <f t="shared" ca="1" si="7"/>
        <v>31</v>
      </c>
      <c r="BF55" s="240" t="str">
        <f t="shared" ca="1" si="24"/>
        <v>NiSource Inc.</v>
      </c>
      <c r="BG55" s="240" t="str">
        <f t="shared" ca="1" si="24"/>
        <v>BBB-</v>
      </c>
      <c r="BH55" s="240">
        <f t="shared" ca="1" si="24"/>
        <v>17</v>
      </c>
      <c r="BI55" s="240" t="str">
        <f t="shared" ca="1" si="24"/>
        <v>NI</v>
      </c>
    </row>
    <row r="56" spans="1:61" ht="13.8" x14ac:dyDescent="0.25">
      <c r="A56" s="303" t="s">
        <v>265</v>
      </c>
      <c r="B56" s="304" t="s">
        <v>49</v>
      </c>
      <c r="C56" s="304">
        <v>17</v>
      </c>
      <c r="D56" s="304" t="s">
        <v>313</v>
      </c>
      <c r="E56" s="305" t="str">
        <f t="shared" ca="1" si="0"/>
        <v>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4"/>
        <v>56</v>
      </c>
      <c r="AK56" s="236" t="str">
        <f t="shared" ca="1" si="19"/>
        <v>BBB-</v>
      </c>
      <c r="AL56" s="236">
        <f t="shared" ca="1" si="19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0"/>
        <v>2</v>
      </c>
      <c r="AW56" s="234">
        <f>COUNTIF( AV$7:AV56, AV56 )</f>
        <v>9</v>
      </c>
      <c r="AX56" s="287">
        <f t="shared" si="21"/>
        <v>2.9</v>
      </c>
      <c r="AY56" s="234">
        <f t="shared" si="22"/>
        <v>10</v>
      </c>
      <c r="AZ56" s="236"/>
      <c r="BA56" s="236"/>
      <c r="BC56" s="234">
        <f t="shared" ca="1" si="23"/>
        <v>50</v>
      </c>
      <c r="BD56" s="288">
        <f t="shared" ca="1" si="7"/>
        <v>34</v>
      </c>
      <c r="BF56" s="240" t="str">
        <f t="shared" ca="1" si="24"/>
        <v>NV Energy, Inc.</v>
      </c>
      <c r="BG56" s="240" t="str">
        <f t="shared" ca="1" si="24"/>
        <v>BBB-</v>
      </c>
      <c r="BH56" s="240">
        <f t="shared" ca="1" si="24"/>
        <v>17</v>
      </c>
      <c r="BI56" s="240" t="str">
        <f t="shared" ca="1" si="24"/>
        <v>NVE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63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4"/>
        <v>57</v>
      </c>
      <c r="AK57" s="236" t="str">
        <f t="shared" ca="1" si="19"/>
        <v>BB+</v>
      </c>
      <c r="AL57" s="236">
        <f t="shared" ca="1" si="19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0"/>
        <v>25</v>
      </c>
      <c r="AW57" s="234">
        <f>COUNTIF( AV$7:AV57, AV57 )</f>
        <v>20</v>
      </c>
      <c r="AX57" s="287">
        <f t="shared" si="21"/>
        <v>27</v>
      </c>
      <c r="AY57" s="234">
        <f t="shared" si="22"/>
        <v>44</v>
      </c>
      <c r="AZ57" s="236"/>
      <c r="BA57" s="236"/>
      <c r="BC57" s="234">
        <f t="shared" ca="1" si="23"/>
        <v>51</v>
      </c>
      <c r="BD57" s="288">
        <f t="shared" ca="1" si="7"/>
        <v>44</v>
      </c>
      <c r="BF57" s="240" t="str">
        <f t="shared" ca="1" si="24"/>
        <v>Puget Energy, Inc.</v>
      </c>
      <c r="BG57" s="240" t="str">
        <f t="shared" ca="1" si="24"/>
        <v>BB+</v>
      </c>
      <c r="BH57" s="240">
        <f t="shared" ca="1" si="24"/>
        <v>16</v>
      </c>
      <c r="BI57" s="240" t="str">
        <f t="shared" ca="1" si="24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59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4"/>
        <v>58</v>
      </c>
      <c r="AK58" s="236" t="str">
        <f t="shared" ca="1" si="19"/>
        <v>BB</v>
      </c>
      <c r="AL58" s="236">
        <f t="shared" ca="1" si="19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0"/>
        <v>2</v>
      </c>
      <c r="AW58" s="234">
        <f>COUNTIF( AV$7:AV58, AV58 )</f>
        <v>10</v>
      </c>
      <c r="AX58" s="287">
        <f t="shared" si="21"/>
        <v>3</v>
      </c>
      <c r="AY58" s="234">
        <f t="shared" si="22"/>
        <v>11</v>
      </c>
      <c r="AZ58" s="236"/>
      <c r="BA58" s="236"/>
      <c r="BC58" s="234">
        <f t="shared" ca="1" si="23"/>
        <v>52</v>
      </c>
      <c r="BD58" s="288">
        <f t="shared" ca="1" si="7"/>
        <v>12</v>
      </c>
      <c r="BF58" s="240" t="str">
        <f t="shared" ca="1" si="24"/>
        <v>DPL Inc.</v>
      </c>
      <c r="BG58" s="240" t="str">
        <f t="shared" ca="1" si="24"/>
        <v>BB</v>
      </c>
      <c r="BH58" s="240">
        <f t="shared" ca="1" si="24"/>
        <v>15</v>
      </c>
      <c r="BI58" s="240" t="str">
        <f t="shared" ca="1" si="24"/>
        <v>**DPL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60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8"/>
        <v/>
      </c>
      <c r="AJ59" s="236">
        <f t="shared" ca="1" si="4"/>
        <v>59</v>
      </c>
      <c r="AK59" s="236" t="str">
        <f t="shared" ca="1" si="19"/>
        <v>CCC</v>
      </c>
      <c r="AL59" s="236">
        <f t="shared" ca="1" si="19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0"/>
        <v>2</v>
      </c>
      <c r="AW59" s="234">
        <f>COUNTIF( AV$7:AV59, AV59 )</f>
        <v>11</v>
      </c>
      <c r="AX59" s="287">
        <f t="shared" si="21"/>
        <v>3.1</v>
      </c>
      <c r="AY59" s="234">
        <f t="shared" si="22"/>
        <v>12</v>
      </c>
      <c r="AZ59" s="236"/>
      <c r="BA59" s="236"/>
      <c r="BC59" s="234">
        <f t="shared" ca="1" si="23"/>
        <v>53</v>
      </c>
      <c r="BD59" s="288">
        <f t="shared" ca="1" si="7"/>
        <v>18</v>
      </c>
      <c r="BF59" s="240" t="str">
        <f t="shared" ca="1" si="24"/>
        <v>Energy Future Holdings Corp.</v>
      </c>
      <c r="BG59" s="240" t="str">
        <f t="shared" ca="1" si="24"/>
        <v>CCC</v>
      </c>
      <c r="BH59" s="240">
        <f t="shared" ca="1" si="24"/>
        <v>9</v>
      </c>
      <c r="BI59" s="240" t="str">
        <f t="shared" ca="1" si="24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4"/>
        <v>#N/A</v>
      </c>
      <c r="AK60" s="236" t="str">
        <f t="shared" ca="1" si="19"/>
        <v/>
      </c>
      <c r="AL60" s="236" t="str">
        <f t="shared" ca="1" si="19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0"/>
        <v>99</v>
      </c>
      <c r="AW60" s="234">
        <f>COUNTIF( AV$7:AV60, AV60 )</f>
        <v>1</v>
      </c>
      <c r="AX60" s="287">
        <f t="shared" si="21"/>
        <v>99.1</v>
      </c>
      <c r="AY60" s="234">
        <f t="shared" si="22"/>
        <v>54</v>
      </c>
      <c r="AZ60" s="236"/>
      <c r="BA60" s="236"/>
      <c r="BC60" s="234">
        <f t="shared" ca="1" si="23"/>
        <v>54</v>
      </c>
      <c r="BD60" s="288">
        <f t="shared" ca="1" si="7"/>
        <v>54</v>
      </c>
      <c r="BF60" s="240">
        <f t="shared" ca="1" si="24"/>
        <v>0</v>
      </c>
      <c r="BG60" s="240">
        <f t="shared" ca="1" si="24"/>
        <v>0</v>
      </c>
      <c r="BH60" s="240">
        <f t="shared" ca="1" si="24"/>
        <v>0</v>
      </c>
      <c r="BI60" s="240">
        <f t="shared" ca="1" si="24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8"/>
        <v/>
      </c>
      <c r="AJ61" s="236" t="e">
        <f t="shared" ca="1" si="4"/>
        <v>#N/A</v>
      </c>
      <c r="AK61" s="236" t="str">
        <f t="shared" ca="1" si="19"/>
        <v/>
      </c>
      <c r="AL61" s="236" t="str">
        <f t="shared" ca="1" si="19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0"/>
        <v>99</v>
      </c>
      <c r="AW61" s="234">
        <f>COUNTIF( AV$7:AV61, AV61 )</f>
        <v>2</v>
      </c>
      <c r="AX61" s="287">
        <f t="shared" si="21"/>
        <v>99.2</v>
      </c>
      <c r="AY61" s="234">
        <f t="shared" si="22"/>
        <v>55</v>
      </c>
      <c r="AZ61" s="236"/>
      <c r="BA61" s="236"/>
      <c r="BC61" s="234">
        <f t="shared" ca="1" si="23"/>
        <v>55</v>
      </c>
      <c r="BD61" s="288">
        <f t="shared" ca="1" si="7"/>
        <v>55</v>
      </c>
      <c r="BF61" s="240">
        <f t="shared" ca="1" si="24"/>
        <v>0</v>
      </c>
      <c r="BG61" s="240">
        <f t="shared" ca="1" si="24"/>
        <v>0</v>
      </c>
      <c r="BH61" s="240">
        <f t="shared" ca="1" si="24"/>
        <v>0</v>
      </c>
      <c r="BI61" s="240">
        <f t="shared" ca="1" si="24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31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8"/>
        <v/>
      </c>
      <c r="AJ62" s="236">
        <f t="shared" ca="1" si="4"/>
        <v>62</v>
      </c>
      <c r="AK62" s="236" t="str">
        <f t="shared" ca="1" si="19"/>
        <v>AA-</v>
      </c>
      <c r="AL62" s="236">
        <f t="shared" ca="1" si="19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0"/>
        <v>99</v>
      </c>
      <c r="AW62" s="234">
        <f>COUNTIF( AV$7:AV62, AV62 )</f>
        <v>3</v>
      </c>
      <c r="AX62" s="287">
        <f t="shared" si="21"/>
        <v>99.3</v>
      </c>
      <c r="AY62" s="234">
        <f t="shared" si="22"/>
        <v>56</v>
      </c>
      <c r="AZ62" s="236"/>
      <c r="BA62" s="236"/>
      <c r="BC62" s="234">
        <f t="shared" ca="1" si="23"/>
        <v>56</v>
      </c>
      <c r="BD62" s="288">
        <f t="shared" ca="1" si="7"/>
        <v>56</v>
      </c>
      <c r="BF62" s="240">
        <f t="shared" ca="1" si="24"/>
        <v>0</v>
      </c>
      <c r="BG62" s="240">
        <f t="shared" ca="1" si="24"/>
        <v>0</v>
      </c>
      <c r="BH62" s="240">
        <f t="shared" ca="1" si="24"/>
        <v>0</v>
      </c>
      <c r="BI62" s="240">
        <f t="shared" ca="1" si="24"/>
        <v>0</v>
      </c>
    </row>
    <row r="63" spans="1:61" ht="13.8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1"/>
        <v>52</v>
      </c>
      <c r="H63" s="250"/>
      <c r="I63" s="250"/>
      <c r="AF63" s="236">
        <f t="shared" si="2"/>
        <v>0</v>
      </c>
      <c r="AG63" s="236">
        <f t="shared" ca="1" si="3"/>
        <v>1</v>
      </c>
      <c r="AH63" s="236" t="str">
        <f t="shared" ca="1" si="18"/>
        <v/>
      </c>
      <c r="AJ63" s="236">
        <f t="shared" ca="1" si="4"/>
        <v>63</v>
      </c>
      <c r="AK63" s="236" t="str">
        <f t="shared" ca="1" si="19"/>
        <v>BB+</v>
      </c>
      <c r="AL63" s="236">
        <f t="shared" ca="1" si="19"/>
        <v>16</v>
      </c>
      <c r="AM63" s="236" t="str">
        <f t="shared" ca="1" si="5"/>
        <v>Change</v>
      </c>
      <c r="AQ63" s="286"/>
      <c r="AR63" s="286"/>
      <c r="AS63" s="286"/>
      <c r="AT63" s="286"/>
      <c r="AU63" s="286"/>
      <c r="AV63" s="234">
        <f t="shared" si="20"/>
        <v>99</v>
      </c>
      <c r="AW63" s="234">
        <f>COUNTIF( AV$7:AV63, AV63 )</f>
        <v>4</v>
      </c>
      <c r="AX63" s="287">
        <f t="shared" si="21"/>
        <v>99.4</v>
      </c>
      <c r="AY63" s="234">
        <f t="shared" si="22"/>
        <v>57</v>
      </c>
      <c r="AZ63" s="236"/>
      <c r="BA63" s="236"/>
      <c r="BC63" s="234">
        <f t="shared" ca="1" si="23"/>
        <v>57</v>
      </c>
      <c r="BD63" s="288">
        <f ca="1">MATCH( BC63, $AY$7:$AY$63, 0 )</f>
        <v>57</v>
      </c>
      <c r="BF63" s="240">
        <f t="shared" ca="1" si="24"/>
        <v>0</v>
      </c>
      <c r="BG63" s="240">
        <f t="shared" ca="1" si="24"/>
        <v>0</v>
      </c>
      <c r="BH63" s="240">
        <f t="shared" ca="1" si="24"/>
        <v>0</v>
      </c>
      <c r="BI63" s="240">
        <f t="shared" ca="1" si="24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1"/>
        <v>51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4"/>
        <v>64</v>
      </c>
      <c r="AK64" s="236">
        <f t="shared" ca="1" si="19"/>
        <v>0</v>
      </c>
      <c r="AL64" s="236">
        <f t="shared" ca="1" si="19"/>
        <v>0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4"/>
        <v>#N/A</v>
      </c>
      <c r="AK65" s="236" t="str">
        <f t="shared" ca="1" si="19"/>
        <v/>
      </c>
      <c r="AL65" s="236" t="str">
        <f t="shared" ca="1" si="19"/>
        <v/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5">IF( LEN( $C66 ) = 0, "", IF( $C66 &gt; $AL66, 1, "" ) )</f>
        <v/>
      </c>
      <c r="AH66" s="236" t="str">
        <f t="shared" si="18"/>
        <v/>
      </c>
      <c r="AJ66" s="236" t="e">
        <f t="shared" ca="1" si="4"/>
        <v>#N/A</v>
      </c>
      <c r="AK66" s="236" t="str">
        <f t="shared" ca="1" si="19"/>
        <v/>
      </c>
      <c r="AL66" s="236" t="str">
        <f t="shared" ca="1" si="19"/>
        <v/>
      </c>
      <c r="AM66" s="236" t="str">
        <f t="shared" ca="1" si="5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5"/>
        <v/>
      </c>
      <c r="AH67" s="236" t="str">
        <f t="shared" si="18"/>
        <v/>
      </c>
      <c r="AJ67" s="236" t="e">
        <f t="shared" ca="1" si="4"/>
        <v>#N/A</v>
      </c>
      <c r="AK67" s="236" t="str">
        <f t="shared" ca="1" si="19"/>
        <v/>
      </c>
      <c r="AL67" s="236" t="str">
        <f t="shared" ca="1" si="19"/>
        <v/>
      </c>
      <c r="AM67" s="236" t="str">
        <f t="shared" ca="1" si="5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18.399999999999999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18.509090909090908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77" priority="28" stopIfTrue="1">
      <formula>IF( $AH7 = 1, TRUE, FALSE )</formula>
    </cfRule>
    <cfRule type="expression" dxfId="376" priority="29" stopIfTrue="1">
      <formula>IF( $AG7 = 1, TRUE, FALSE )</formula>
    </cfRule>
    <cfRule type="expression" dxfId="375" priority="30" stopIfTrue="1">
      <formula>IF( $AF7 = 1, TRUE, FALSE )</formula>
    </cfRule>
  </conditionalFormatting>
  <conditionalFormatting sqref="A67:E67">
    <cfRule type="expression" dxfId="374" priority="31" stopIfTrue="1">
      <formula>IF( $AH67 = 1, TRUE, FALSE )</formula>
    </cfRule>
    <cfRule type="expression" dxfId="373" priority="32" stopIfTrue="1">
      <formula>IF( $AG67 = 1, TRUE, FALSE )</formula>
    </cfRule>
    <cfRule type="expression" dxfId="372" priority="33" stopIfTrue="1">
      <formula>IF( $AF67 = 1, TRUE, FALSE )</formula>
    </cfRule>
  </conditionalFormatting>
  <conditionalFormatting sqref="A66:E66">
    <cfRule type="expression" dxfId="371" priority="25" stopIfTrue="1">
      <formula>IF( $AH66 = 1, TRUE, FALSE )</formula>
    </cfRule>
    <cfRule type="expression" dxfId="370" priority="26" stopIfTrue="1">
      <formula>IF( $AG66 = 1, TRUE, FALSE )</formula>
    </cfRule>
    <cfRule type="expression" dxfId="369" priority="27" stopIfTrue="1">
      <formula>IF( $AF66 = 1, TRUE, FALSE )</formula>
    </cfRule>
  </conditionalFormatting>
  <conditionalFormatting sqref="A8:D58 B7:D7">
    <cfRule type="expression" dxfId="368" priority="22" stopIfTrue="1">
      <formula>IF( $AH7 = 1, TRUE, FALSE )</formula>
    </cfRule>
    <cfRule type="expression" dxfId="367" priority="23" stopIfTrue="1">
      <formula>IF( $AG7 = 1, TRUE, FALSE )</formula>
    </cfRule>
    <cfRule type="expression" dxfId="366" priority="24" stopIfTrue="1">
      <formula>IF( $AF7 = 1, TRUE, FALSE )</formula>
    </cfRule>
  </conditionalFormatting>
  <conditionalFormatting sqref="A59:D59">
    <cfRule type="expression" dxfId="365" priority="19" stopIfTrue="1">
      <formula>IF( $AH59 = 1, TRUE, FALSE )</formula>
    </cfRule>
    <cfRule type="expression" dxfId="364" priority="20" stopIfTrue="1">
      <formula>IF( $AG59 = 1, TRUE, FALSE )</formula>
    </cfRule>
    <cfRule type="expression" dxfId="363" priority="21" stopIfTrue="1">
      <formula>IF( $AF59 = 1, TRUE, FALSE )</formula>
    </cfRule>
  </conditionalFormatting>
  <conditionalFormatting sqref="A62:D65">
    <cfRule type="expression" dxfId="362" priority="16" stopIfTrue="1">
      <formula>IF( $AH62 = 1, TRUE, FALSE )</formula>
    </cfRule>
    <cfRule type="expression" dxfId="361" priority="17" stopIfTrue="1">
      <formula>IF( $AG62 = 1, TRUE, FALSE )</formula>
    </cfRule>
    <cfRule type="expression" dxfId="360" priority="18" stopIfTrue="1">
      <formula>IF( $AF62 = 1, TRUE, FALSE )</formula>
    </cfRule>
  </conditionalFormatting>
  <conditionalFormatting sqref="U8:U12">
    <cfRule type="cellIs" dxfId="359" priority="15" operator="equal">
      <formula>0</formula>
    </cfRule>
  </conditionalFormatting>
  <conditionalFormatting sqref="O8:O12 Q8:Q12">
    <cfRule type="cellIs" dxfId="358" priority="14" operator="equal">
      <formula>0</formula>
    </cfRule>
  </conditionalFormatting>
  <conditionalFormatting sqref="V8:V12">
    <cfRule type="cellIs" dxfId="357" priority="13" operator="equal">
      <formula>0</formula>
    </cfRule>
  </conditionalFormatting>
  <conditionalFormatting sqref="S8:S12">
    <cfRule type="cellIs" dxfId="356" priority="11" operator="equal">
      <formula>0</formula>
    </cfRule>
  </conditionalFormatting>
  <conditionalFormatting sqref="R8:R12">
    <cfRule type="cellIs" dxfId="355" priority="12" operator="equal">
      <formula>0</formula>
    </cfRule>
  </conditionalFormatting>
  <conditionalFormatting sqref="P8:P12">
    <cfRule type="cellIs" dxfId="354" priority="10" operator="equal">
      <formula>0</formula>
    </cfRule>
  </conditionalFormatting>
  <conditionalFormatting sqref="M8:M12">
    <cfRule type="cellIs" dxfId="353" priority="9" operator="equal">
      <formula>0</formula>
    </cfRule>
  </conditionalFormatting>
  <conditionalFormatting sqref="T8:T12">
    <cfRule type="cellIs" dxfId="352" priority="8" operator="equal">
      <formula>0</formula>
    </cfRule>
  </conditionalFormatting>
  <conditionalFormatting sqref="N8:N12">
    <cfRule type="cellIs" dxfId="351" priority="7" operator="equal">
      <formula>0</formula>
    </cfRule>
  </conditionalFormatting>
  <conditionalFormatting sqref="K8:K12">
    <cfRule type="cellIs" dxfId="350" priority="6" operator="equal">
      <formula>0</formula>
    </cfRule>
  </conditionalFormatting>
  <conditionalFormatting sqref="I8:I12">
    <cfRule type="cellIs" dxfId="349" priority="5" operator="equal">
      <formula>0</formula>
    </cfRule>
  </conditionalFormatting>
  <conditionalFormatting sqref="W8:W12">
    <cfRule type="cellIs" dxfId="348" priority="4" operator="equal">
      <formula>0</formula>
    </cfRule>
  </conditionalFormatting>
  <conditionalFormatting sqref="A7">
    <cfRule type="expression" dxfId="347" priority="1" stopIfTrue="1">
      <formula>IF( $AH7 = 1, TRUE, FALSE )</formula>
    </cfRule>
    <cfRule type="expression" dxfId="346" priority="2" stopIfTrue="1">
      <formula>IF( $AG7 = 1, TRUE, FALSE )</formula>
    </cfRule>
    <cfRule type="expression" dxfId="34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Q2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'Credit_2013Q1'!a:a</v>
      </c>
      <c r="AK2" s="240" t="str">
        <f>AK4 &amp; AK3</f>
        <v>'Credit_2013Q1'!b1</v>
      </c>
      <c r="AL2" s="240" t="str">
        <f>AL4 &amp; AL3</f>
        <v>'Credit_2013Q1'!c1</v>
      </c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472</v>
      </c>
      <c r="AK4" s="236" t="str">
        <f>AJ4</f>
        <v>'Credit_2013Q1'!</v>
      </c>
      <c r="AL4" s="236" t="str">
        <f>AK4</f>
        <v>'Credit_2013Q1'!</v>
      </c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(55)</v>
      </c>
      <c r="M5" s="509"/>
      <c r="N5" s="314"/>
      <c r="O5" s="507" t="str">
        <f ca="1">"Regulated" &amp; CHAR( 10 ) &amp; "(" &amp; O14 &amp; ")"</f>
        <v>Regulated
(36)</v>
      </c>
      <c r="P5" s="511"/>
      <c r="Q5" s="314"/>
      <c r="R5" s="507" t="str">
        <f ca="1">"Mostly Regulated" &amp; CHAR( 10 ) &amp; "(" &amp; R14 &amp; ")"</f>
        <v>Mostly Regulated
(17)</v>
      </c>
      <c r="S5" s="511"/>
      <c r="T5" s="314"/>
      <c r="U5" s="507" t="str">
        <f ca="1">"Diversified" &amp; CHAR( 10 ) &amp; "(" &amp; U14 &amp; ")"</f>
        <v>Diversified
(2)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429</v>
      </c>
      <c r="C6" s="338" t="s">
        <v>470</v>
      </c>
      <c r="D6" s="301"/>
      <c r="E6" s="302">
        <v>41274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4" ca="1" si="1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13</v>
      </c>
      <c r="AW7" s="234">
        <f>COUNTIF( AV7:AV$7, AV7 )</f>
        <v>1</v>
      </c>
      <c r="AX7" s="287">
        <f>AV7 + AW7 / 10</f>
        <v>13.1</v>
      </c>
      <c r="AY7" s="234">
        <f>RANK( AX7, $AX$7:$AX$63, 1 )</f>
        <v>13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3.6363636363636362E-2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2.7777777777777776E-2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0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10"/>
        <v>11</v>
      </c>
      <c r="M9" s="296">
        <f t="shared" si="11"/>
        <v>0.2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11</v>
      </c>
      <c r="AC9" s="253"/>
      <c r="AE9" s="254"/>
      <c r="AF9" s="236">
        <f t="shared" si="2"/>
        <v>0</v>
      </c>
      <c r="AG9" s="236">
        <f t="shared" ca="1" si="3"/>
        <v>1</v>
      </c>
      <c r="AH9" s="236" t="str">
        <f t="shared" ca="1" si="19"/>
        <v/>
      </c>
      <c r="AJ9" s="236">
        <f t="shared" ca="1" si="4"/>
        <v>18</v>
      </c>
      <c r="AK9" s="236" t="str">
        <f t="shared" ca="1" si="20"/>
        <v>BBB+</v>
      </c>
      <c r="AL9" s="236">
        <f t="shared" ca="1" si="20"/>
        <v>19</v>
      </c>
      <c r="AM9" s="236" t="str">
        <f t="shared" ca="1" si="5"/>
        <v>Change</v>
      </c>
      <c r="AQ9" s="286" t="s">
        <v>9</v>
      </c>
      <c r="AR9" s="286" t="s">
        <v>28</v>
      </c>
      <c r="AS9" s="286">
        <v>18</v>
      </c>
      <c r="AT9" s="286" t="s">
        <v>273</v>
      </c>
      <c r="AV9" s="234">
        <f t="shared" si="21"/>
        <v>24</v>
      </c>
      <c r="AW9" s="234">
        <f>COUNTIF( AV$7:AV9, AV9 )</f>
        <v>1</v>
      </c>
      <c r="AX9" s="287">
        <f t="shared" si="22"/>
        <v>24.1</v>
      </c>
      <c r="AY9" s="234">
        <f t="shared" si="23"/>
        <v>24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7</v>
      </c>
      <c r="BF9" s="240" t="str">
        <f t="shared" ca="1" si="8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0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11</v>
      </c>
      <c r="M10" s="296">
        <f t="shared" si="11"/>
        <v>0.2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11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24</v>
      </c>
      <c r="AW10" s="234">
        <f>COUNTIF( AV$7:AV10, AV10 )</f>
        <v>2</v>
      </c>
      <c r="AX10" s="287">
        <f t="shared" si="22"/>
        <v>24.2</v>
      </c>
      <c r="AY10" s="234">
        <f t="shared" si="23"/>
        <v>25</v>
      </c>
      <c r="AZ10" s="236"/>
      <c r="BA10" s="236"/>
      <c r="BC10" s="234">
        <f t="shared" ca="1" si="24"/>
        <v>4</v>
      </c>
      <c r="BD10" s="288">
        <f t="shared" ca="1" si="7"/>
        <v>10</v>
      </c>
      <c r="BF10" s="240" t="str">
        <f t="shared" ca="1" si="8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0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0.36363636363636365</v>
      </c>
      <c r="N11" s="318"/>
      <c r="O11" s="295">
        <f t="shared" ca="1" si="12"/>
        <v>17</v>
      </c>
      <c r="P11" s="296">
        <f t="shared" ca="1" si="13"/>
        <v>0.47222222222222221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24</v>
      </c>
      <c r="AW11" s="234">
        <f>COUNTIF( AV$7:AV11, AV11 )</f>
        <v>3</v>
      </c>
      <c r="AX11" s="287">
        <f t="shared" si="22"/>
        <v>24.3</v>
      </c>
      <c r="AY11" s="234">
        <f t="shared" si="23"/>
        <v>26</v>
      </c>
      <c r="AZ11" s="236"/>
      <c r="BA11" s="236"/>
      <c r="BC11" s="234">
        <f t="shared" ca="1" si="24"/>
        <v>5</v>
      </c>
      <c r="BD11" s="288">
        <f t="shared" ca="1" si="7"/>
        <v>11</v>
      </c>
      <c r="BF11" s="240" t="str">
        <f t="shared" ca="1" si="8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0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10"/>
        <v>7</v>
      </c>
      <c r="M12" s="296">
        <f t="shared" si="11"/>
        <v>0.12727272727272726</v>
      </c>
      <c r="N12" s="318"/>
      <c r="O12" s="295">
        <f t="shared" ca="1" si="12"/>
        <v>4</v>
      </c>
      <c r="P12" s="296">
        <f t="shared" ca="1" si="13"/>
        <v>0.1111111111111111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7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44</v>
      </c>
      <c r="AW12" s="234">
        <f>COUNTIF( AV$7:AV12, AV12 )</f>
        <v>1</v>
      </c>
      <c r="AX12" s="287">
        <f t="shared" si="22"/>
        <v>44.1</v>
      </c>
      <c r="AY12" s="234">
        <f t="shared" si="23"/>
        <v>44</v>
      </c>
      <c r="AZ12" s="236"/>
      <c r="BA12" s="236"/>
      <c r="BC12" s="234">
        <f t="shared" ca="1" si="24"/>
        <v>6</v>
      </c>
      <c r="BD12" s="288">
        <f t="shared" ca="1" si="7"/>
        <v>26</v>
      </c>
      <c r="BF12" s="240" t="str">
        <f t="shared" ca="1" si="8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0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7.2727272727272724E-2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7"/>
        <v>30</v>
      </c>
      <c r="BF13" s="240" t="str">
        <f t="shared" ca="1" si="8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0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55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18.436363636363637</v>
      </c>
      <c r="Z14" s="261"/>
      <c r="AA14" s="260">
        <f ca="1">SUM(AA8:AA13)</f>
        <v>55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24</v>
      </c>
      <c r="AW14" s="234">
        <f>COUNTIF( AV$7:AV14, AV14 )</f>
        <v>4</v>
      </c>
      <c r="AX14" s="287">
        <f t="shared" si="22"/>
        <v>24.4</v>
      </c>
      <c r="AY14" s="234">
        <f t="shared" si="23"/>
        <v>27</v>
      </c>
      <c r="AZ14" s="236"/>
      <c r="BA14" s="236"/>
      <c r="BC14" s="234">
        <f t="shared" ca="1" si="24"/>
        <v>8</v>
      </c>
      <c r="BD14" s="288">
        <f t="shared" ca="1" si="7"/>
        <v>32</v>
      </c>
      <c r="BF14" s="240" t="str">
        <f t="shared" ca="1" si="8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0"/>
        <v>MR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>
        <f t="shared" ca="1" si="3"/>
        <v>1</v>
      </c>
      <c r="AH15" s="236" t="str">
        <f t="shared" ca="1" si="19"/>
        <v/>
      </c>
      <c r="AJ15" s="236">
        <f t="shared" ca="1" si="4"/>
        <v>23</v>
      </c>
      <c r="AK15" s="236" t="str">
        <f t="shared" ca="1" si="20"/>
        <v>BBB+</v>
      </c>
      <c r="AL15" s="236">
        <f t="shared" ca="1" si="20"/>
        <v>19</v>
      </c>
      <c r="AM15" s="236" t="str">
        <f t="shared" ca="1" si="5"/>
        <v>Change</v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24</v>
      </c>
      <c r="AW15" s="234">
        <f>COUNTIF( AV$7:AV15, AV15 )</f>
        <v>5</v>
      </c>
      <c r="AX15" s="287">
        <f t="shared" si="22"/>
        <v>24.5</v>
      </c>
      <c r="AY15" s="234">
        <f t="shared" si="23"/>
        <v>28</v>
      </c>
      <c r="AZ15" s="236"/>
      <c r="BA15" s="236"/>
      <c r="BC15" s="234">
        <f t="shared" ca="1" si="24"/>
        <v>9</v>
      </c>
      <c r="BD15" s="288">
        <f t="shared" ca="1" si="7"/>
        <v>35</v>
      </c>
      <c r="BF15" s="240" t="str">
        <f t="shared" ca="1" si="8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.8" x14ac:dyDescent="0.25">
      <c r="A16" s="303" t="s">
        <v>14</v>
      </c>
      <c r="B16" s="304" t="s">
        <v>10</v>
      </c>
      <c r="C16" s="304">
        <v>20</v>
      </c>
      <c r="D16" s="304" t="s">
        <v>334</v>
      </c>
      <c r="E16" s="305" t="str">
        <f t="shared" ca="1" si="0"/>
        <v>MR</v>
      </c>
      <c r="F16" s="306"/>
      <c r="G16" s="307">
        <f t="shared" ca="1" si="1"/>
        <v>53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18.327272727272728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18.25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14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14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7"/>
        <v>50</v>
      </c>
      <c r="BF16" s="240" t="str">
        <f t="shared" ca="1" si="8"/>
        <v>Vectren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VVC</v>
      </c>
    </row>
    <row r="17" spans="1:61" ht="13.8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0"/>
        <v>R</v>
      </c>
      <c r="F17" s="306"/>
      <c r="G17" s="307">
        <f t="shared" ca="1" si="1"/>
        <v>55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15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7"/>
        <v>52</v>
      </c>
      <c r="BF17" s="240" t="str">
        <f t="shared" ca="1" si="8"/>
        <v>Wisconsin Energy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WEC</v>
      </c>
    </row>
    <row r="18" spans="1:61" ht="13.8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0"/>
        <v>R</v>
      </c>
      <c r="F18" s="306"/>
      <c r="G18" s="307">
        <f t="shared" ca="1" si="1"/>
        <v>56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16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53</v>
      </c>
      <c r="BF18" s="240" t="str">
        <f t="shared" ca="1" si="8"/>
        <v>Xcel Energy Inc.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XEL</v>
      </c>
    </row>
    <row r="19" spans="1:61" ht="13.8" x14ac:dyDescent="0.25">
      <c r="A19" s="303" t="s">
        <v>15</v>
      </c>
      <c r="B19" s="304" t="s">
        <v>16</v>
      </c>
      <c r="C19" s="304">
        <v>19</v>
      </c>
      <c r="D19" s="304" t="s">
        <v>276</v>
      </c>
      <c r="E19" s="305" t="str">
        <f t="shared" ca="1" si="0"/>
        <v>R</v>
      </c>
      <c r="F19" s="306"/>
      <c r="G19" s="307">
        <f t="shared" ca="1" si="1"/>
        <v>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17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13</v>
      </c>
      <c r="AW19" s="234">
        <f>COUNTIF( AV$7:AV19, AV19 )</f>
        <v>2</v>
      </c>
      <c r="AX19" s="287">
        <f t="shared" si="22"/>
        <v>13.2</v>
      </c>
      <c r="AY19" s="234">
        <f t="shared" si="23"/>
        <v>14</v>
      </c>
      <c r="AZ19" s="236"/>
      <c r="BA19" s="236"/>
      <c r="BC19" s="234">
        <f t="shared" ca="1" si="24"/>
        <v>13</v>
      </c>
      <c r="BD19" s="288">
        <f t="shared" ca="1" si="7"/>
        <v>1</v>
      </c>
      <c r="BF19" s="240" t="str">
        <f t="shared" ca="1" si="8"/>
        <v>ALLETE, Inc.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ALE</v>
      </c>
    </row>
    <row r="20" spans="1:61" ht="13.8" x14ac:dyDescent="0.25">
      <c r="A20" s="303" t="s">
        <v>31</v>
      </c>
      <c r="B20" s="304" t="s">
        <v>16</v>
      </c>
      <c r="C20" s="304">
        <v>19</v>
      </c>
      <c r="D20" s="304" t="s">
        <v>288</v>
      </c>
      <c r="E20" s="305" t="str">
        <f t="shared" ca="1" si="0"/>
        <v>R</v>
      </c>
      <c r="F20" s="306"/>
      <c r="G20" s="307">
        <f t="shared" ca="1" si="1"/>
        <v>18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13</v>
      </c>
      <c r="AW20" s="234">
        <f>COUNTIF( AV$7:AV20, AV20 )</f>
        <v>3</v>
      </c>
      <c r="AX20" s="287">
        <f t="shared" si="22"/>
        <v>13.3</v>
      </c>
      <c r="AY20" s="234">
        <f t="shared" si="23"/>
        <v>15</v>
      </c>
      <c r="AZ20" s="236"/>
      <c r="BA20" s="236"/>
      <c r="BC20" s="234">
        <f t="shared" ca="1" si="24"/>
        <v>14</v>
      </c>
      <c r="BD20" s="288">
        <f t="shared" ca="1" si="7"/>
        <v>13</v>
      </c>
      <c r="BF20" s="240" t="str">
        <f t="shared" ca="1" si="8"/>
        <v>DTE Energy Company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DTE</v>
      </c>
    </row>
    <row r="21" spans="1:61" ht="13.8" x14ac:dyDescent="0.25">
      <c r="A21" s="303" t="s">
        <v>32</v>
      </c>
      <c r="B21" s="304" t="s">
        <v>16</v>
      </c>
      <c r="C21" s="304">
        <v>19</v>
      </c>
      <c r="D21" s="304" t="s">
        <v>289</v>
      </c>
      <c r="E21" s="305" t="str">
        <f t="shared" ca="1" si="0"/>
        <v>R</v>
      </c>
      <c r="F21" s="306"/>
      <c r="G21" s="307">
        <f t="shared" ca="1" si="1"/>
        <v>19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44</v>
      </c>
      <c r="AW21" s="234">
        <f>COUNTIF( AV$7:AV21, AV21 )</f>
        <v>2</v>
      </c>
      <c r="AX21" s="287">
        <f t="shared" si="22"/>
        <v>44.2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7"/>
        <v>14</v>
      </c>
      <c r="BF21" s="240" t="str">
        <f t="shared" ca="1" si="8"/>
        <v>Duke Energy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DUK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24</v>
      </c>
      <c r="AW22" s="234">
        <f>COUNTIF( AV$7:AV22, AV22 )</f>
        <v>6</v>
      </c>
      <c r="AX22" s="287">
        <f t="shared" si="22"/>
        <v>24.6</v>
      </c>
      <c r="AY22" s="234">
        <f t="shared" si="23"/>
        <v>29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62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1"/>
        <v>24</v>
      </c>
      <c r="AW23" s="234">
        <f>COUNTIF( AV$7:AV23, AV23 )</f>
        <v>7</v>
      </c>
      <c r="AX23" s="287">
        <f t="shared" si="22"/>
        <v>24.7</v>
      </c>
      <c r="AY23" s="234">
        <f t="shared" si="23"/>
        <v>30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39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POM</v>
      </c>
    </row>
    <row r="25" spans="1:61" ht="13.8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24</v>
      </c>
      <c r="AW25" s="234">
        <f>COUNTIF( AV$7:AV25, AV25 )</f>
        <v>8</v>
      </c>
      <c r="AX25" s="287">
        <f t="shared" si="22"/>
        <v>24.8</v>
      </c>
      <c r="AY25" s="234">
        <f t="shared" si="23"/>
        <v>31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PNW</v>
      </c>
    </row>
    <row r="26" spans="1:61" ht="13.8" x14ac:dyDescent="0.25">
      <c r="A26" s="303" t="s">
        <v>45</v>
      </c>
      <c r="B26" s="304" t="s">
        <v>16</v>
      </c>
      <c r="C26" s="304">
        <v>19</v>
      </c>
      <c r="D26" s="304" t="s">
        <v>318</v>
      </c>
      <c r="E26" s="305" t="str">
        <f t="shared" ca="1" si="0"/>
        <v>MR</v>
      </c>
      <c r="F26" s="306"/>
      <c r="G26" s="307">
        <f t="shared" ca="1" si="1"/>
        <v>45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>
        <f t="shared" ca="1" si="3"/>
        <v>1</v>
      </c>
      <c r="AH26" s="236" t="str">
        <f t="shared" ca="1" si="19"/>
        <v/>
      </c>
      <c r="AJ26" s="236">
        <f t="shared" ca="1" si="4"/>
        <v>45</v>
      </c>
      <c r="AK26" s="236" t="str">
        <f t="shared" ca="1" si="20"/>
        <v>BBB</v>
      </c>
      <c r="AL26" s="236">
        <f t="shared" ca="1" si="20"/>
        <v>18</v>
      </c>
      <c r="AM26" s="236" t="str">
        <f t="shared" ca="1" si="5"/>
        <v>Change</v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24</v>
      </c>
      <c r="AW26" s="234">
        <f>COUNTIF( AV$7:AV26, AV26 )</f>
        <v>9</v>
      </c>
      <c r="AX26" s="287">
        <f t="shared" si="22"/>
        <v>24.9</v>
      </c>
      <c r="AY26" s="234">
        <f t="shared" si="23"/>
        <v>32</v>
      </c>
      <c r="AZ26" s="236"/>
      <c r="BA26" s="236"/>
      <c r="BC26" s="234">
        <f t="shared" ca="1" si="24"/>
        <v>20</v>
      </c>
      <c r="BD26" s="288">
        <f t="shared" ca="1" si="7"/>
        <v>43</v>
      </c>
      <c r="BF26" s="240" t="str">
        <f t="shared" ca="1" si="8"/>
        <v>Public Service Enterprise Group Incorporated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PEG</v>
      </c>
    </row>
    <row r="27" spans="1:61" ht="13.8" x14ac:dyDescent="0.25">
      <c r="A27" s="303" t="s">
        <v>13</v>
      </c>
      <c r="B27" s="304" t="s">
        <v>16</v>
      </c>
      <c r="C27" s="304">
        <v>19</v>
      </c>
      <c r="D27" s="304" t="s">
        <v>326</v>
      </c>
      <c r="E27" s="305" t="str">
        <f t="shared" ca="1" si="0"/>
        <v>MR</v>
      </c>
      <c r="F27" s="306"/>
      <c r="G27" s="307">
        <f t="shared" ca="1" si="1"/>
        <v>46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44</v>
      </c>
      <c r="AW27" s="234">
        <f>COUNTIF( AV$7:AV27, AV27 )</f>
        <v>3</v>
      </c>
      <c r="AX27" s="287">
        <f t="shared" si="22"/>
        <v>44.3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7"/>
        <v>45</v>
      </c>
      <c r="BF27" s="240" t="str">
        <f t="shared" ca="1" si="8"/>
        <v>SCANA Corporation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SCG</v>
      </c>
    </row>
    <row r="28" spans="1:61" ht="13.8" x14ac:dyDescent="0.25">
      <c r="A28" s="303" t="s">
        <v>25</v>
      </c>
      <c r="B28" s="304" t="s">
        <v>16</v>
      </c>
      <c r="C28" s="304">
        <v>19</v>
      </c>
      <c r="D28" s="304" t="s">
        <v>328</v>
      </c>
      <c r="E28" s="305" t="str">
        <f t="shared" ca="1" si="0"/>
        <v>MR</v>
      </c>
      <c r="F28" s="306"/>
      <c r="G28" s="307">
        <f t="shared" ca="1" si="1"/>
        <v>47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24</v>
      </c>
      <c r="AW28" s="234">
        <f>COUNTIF( AV$7:AV28, AV28 )</f>
        <v>10</v>
      </c>
      <c r="AX28" s="287">
        <f t="shared" si="22"/>
        <v>25</v>
      </c>
      <c r="AY28" s="234">
        <f t="shared" si="23"/>
        <v>33</v>
      </c>
      <c r="AZ28" s="236"/>
      <c r="BA28" s="236"/>
      <c r="BC28" s="234">
        <f t="shared" ca="1" si="24"/>
        <v>22</v>
      </c>
      <c r="BD28" s="288">
        <f t="shared" ca="1" si="7"/>
        <v>46</v>
      </c>
      <c r="BF28" s="240" t="str">
        <f t="shared" ca="1" si="8"/>
        <v>Sempra Energy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SRE</v>
      </c>
    </row>
    <row r="29" spans="1:61" ht="13.8" x14ac:dyDescent="0.25">
      <c r="A29" s="303" t="s">
        <v>62</v>
      </c>
      <c r="B29" s="304" t="s">
        <v>16</v>
      </c>
      <c r="C29" s="304">
        <v>19</v>
      </c>
      <c r="D29" s="304" t="s">
        <v>329</v>
      </c>
      <c r="E29" s="305" t="str">
        <f t="shared" ca="1" si="0"/>
        <v>R</v>
      </c>
      <c r="F29" s="306"/>
      <c r="G29" s="307">
        <f t="shared" ca="1" si="1"/>
        <v>49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9" t="s">
        <v>301</v>
      </c>
      <c r="AV29" s="234">
        <f t="shared" si="21"/>
        <v>44</v>
      </c>
      <c r="AW29" s="234">
        <f>COUNTIF( AV$7:AV29, AV29 )</f>
        <v>4</v>
      </c>
      <c r="AX29" s="287">
        <f t="shared" si="22"/>
        <v>44.4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7"/>
        <v>48</v>
      </c>
      <c r="BF29" s="240" t="str">
        <f t="shared" ca="1" si="8"/>
        <v>TECO Energy, Inc.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TE</v>
      </c>
    </row>
    <row r="30" spans="1:61" ht="13.8" x14ac:dyDescent="0.25">
      <c r="A30" s="303" t="s">
        <v>9</v>
      </c>
      <c r="B30" s="304" t="s">
        <v>28</v>
      </c>
      <c r="C30" s="304">
        <v>18</v>
      </c>
      <c r="D30" s="304" t="s">
        <v>273</v>
      </c>
      <c r="E30" s="305" t="str">
        <f t="shared" ca="1" si="0"/>
        <v>R</v>
      </c>
      <c r="F30" s="306"/>
      <c r="G30" s="307">
        <f t="shared" ca="1" si="1"/>
        <v>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29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24</v>
      </c>
      <c r="AW30" s="234">
        <f>COUNTIF( AV$7:AV30, AV30 )</f>
        <v>11</v>
      </c>
      <c r="AX30" s="287">
        <f t="shared" si="22"/>
        <v>25.1</v>
      </c>
      <c r="AY30" s="234">
        <f t="shared" si="23"/>
        <v>34</v>
      </c>
      <c r="AZ30" s="236"/>
      <c r="BA30" s="236"/>
      <c r="BC30" s="234">
        <f t="shared" ca="1" si="24"/>
        <v>24</v>
      </c>
      <c r="BD30" s="288">
        <f t="shared" ca="1" si="7"/>
        <v>3</v>
      </c>
      <c r="BF30" s="240" t="str">
        <f t="shared" ca="1" si="8"/>
        <v>Ameren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AEE</v>
      </c>
    </row>
    <row r="31" spans="1:61" ht="13.8" x14ac:dyDescent="0.25">
      <c r="A31" s="303" t="s">
        <v>258</v>
      </c>
      <c r="B31" s="304" t="s">
        <v>28</v>
      </c>
      <c r="C31" s="304">
        <v>18</v>
      </c>
      <c r="D31" s="304" t="s">
        <v>274</v>
      </c>
      <c r="E31" s="305" t="str">
        <f t="shared" ca="1" si="0"/>
        <v>R</v>
      </c>
      <c r="F31" s="306"/>
      <c r="G31" s="307">
        <f t="shared" ca="1" si="1"/>
        <v>10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30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24</v>
      </c>
      <c r="AW31" s="234">
        <f>COUNTIF( AV$7:AV31, AV31 )</f>
        <v>12</v>
      </c>
      <c r="AX31" s="287">
        <f t="shared" si="22"/>
        <v>25.2</v>
      </c>
      <c r="AY31" s="234">
        <f t="shared" si="23"/>
        <v>35</v>
      </c>
      <c r="AZ31" s="236"/>
      <c r="BA31" s="236"/>
      <c r="BC31" s="234">
        <f t="shared" ca="1" si="24"/>
        <v>25</v>
      </c>
      <c r="BD31" s="288">
        <f t="shared" ca="1" si="7"/>
        <v>4</v>
      </c>
      <c r="BF31" s="240" t="str">
        <f t="shared" ca="1" si="8"/>
        <v>American Electric Power Company, Inc.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AEP</v>
      </c>
    </row>
    <row r="32" spans="1:61" ht="13.8" x14ac:dyDescent="0.25">
      <c r="A32" s="303" t="s">
        <v>55</v>
      </c>
      <c r="B32" s="304" t="s">
        <v>28</v>
      </c>
      <c r="C32" s="304">
        <v>18</v>
      </c>
      <c r="D32" s="304" t="s">
        <v>277</v>
      </c>
      <c r="E32" s="305" t="str">
        <f t="shared" ca="1" si="0"/>
        <v>R</v>
      </c>
      <c r="F32" s="306"/>
      <c r="G32" s="307">
        <f t="shared" ca="1" si="1"/>
        <v>11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31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7"/>
        <v>5</v>
      </c>
      <c r="BF32" s="240" t="str">
        <f t="shared" ca="1" si="8"/>
        <v>Avista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AVA</v>
      </c>
    </row>
    <row r="33" spans="1:61" ht="13.8" x14ac:dyDescent="0.25">
      <c r="A33" s="303" t="s">
        <v>30</v>
      </c>
      <c r="B33" s="304" t="s">
        <v>28</v>
      </c>
      <c r="C33" s="304">
        <v>18</v>
      </c>
      <c r="D33" s="304" t="s">
        <v>284</v>
      </c>
      <c r="E33" s="305" t="str">
        <f t="shared" ca="1" si="0"/>
        <v>R</v>
      </c>
      <c r="F33" s="306"/>
      <c r="G33" s="307">
        <f t="shared" ca="1" si="1"/>
        <v>14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32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5</v>
      </c>
      <c r="AX33" s="287">
        <f t="shared" si="22"/>
        <v>44.5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7"/>
        <v>8</v>
      </c>
      <c r="BF33" s="240" t="str">
        <f t="shared" ca="1" si="8"/>
        <v>Cleco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CNL</v>
      </c>
    </row>
    <row r="34" spans="1:61" ht="13.8" x14ac:dyDescent="0.25">
      <c r="A34" s="303" t="s">
        <v>60</v>
      </c>
      <c r="B34" s="304" t="s">
        <v>28</v>
      </c>
      <c r="C34" s="304">
        <v>18</v>
      </c>
      <c r="D34" s="304" t="s">
        <v>283</v>
      </c>
      <c r="E34" s="305" t="str">
        <f t="shared" ca="1" si="0"/>
        <v>R</v>
      </c>
      <c r="F34" s="306"/>
      <c r="G34" s="307">
        <f t="shared" ca="1" si="1"/>
        <v>15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33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13</v>
      </c>
      <c r="AW34" s="234">
        <f>COUNTIF( AV$7:AV34, AV34 )</f>
        <v>4</v>
      </c>
      <c r="AX34" s="287">
        <f t="shared" si="22"/>
        <v>13.4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9</v>
      </c>
      <c r="BF34" s="240" t="str">
        <f t="shared" ca="1" si="8"/>
        <v>CMS Energy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CMS</v>
      </c>
    </row>
    <row r="35" spans="1:61" ht="13.8" x14ac:dyDescent="0.25">
      <c r="A35" s="303" t="s">
        <v>34</v>
      </c>
      <c r="B35" s="304" t="s">
        <v>28</v>
      </c>
      <c r="C35" s="304">
        <v>18</v>
      </c>
      <c r="D35" s="304" t="s">
        <v>293</v>
      </c>
      <c r="E35" s="305" t="str">
        <f t="shared" ca="1" si="0"/>
        <v>R</v>
      </c>
      <c r="F35" s="306"/>
      <c r="G35" s="307">
        <f t="shared" ca="1" si="1"/>
        <v>21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34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13</v>
      </c>
      <c r="AW35" s="234">
        <f>COUNTIF( AV$7:AV35, AV35 )</f>
        <v>5</v>
      </c>
      <c r="AX35" s="287">
        <f t="shared" si="22"/>
        <v>13.5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16</v>
      </c>
      <c r="BF35" s="240" t="str">
        <f t="shared" ca="1" si="8"/>
        <v>El Paso Electric Company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EE</v>
      </c>
    </row>
    <row r="36" spans="1:61" ht="13.8" x14ac:dyDescent="0.25">
      <c r="A36" s="303" t="s">
        <v>35</v>
      </c>
      <c r="B36" s="304" t="s">
        <v>28</v>
      </c>
      <c r="C36" s="304">
        <v>18</v>
      </c>
      <c r="D36" s="304" t="s">
        <v>292</v>
      </c>
      <c r="E36" s="305" t="str">
        <f t="shared" ca="1" si="0"/>
        <v>R</v>
      </c>
      <c r="F36" s="306"/>
      <c r="G36" s="307">
        <f t="shared" ca="1" si="1"/>
        <v>22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35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7"/>
        <v>17</v>
      </c>
      <c r="BF36" s="240" t="str">
        <f t="shared" ca="1" si="8"/>
        <v>Empire District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EDE</v>
      </c>
    </row>
    <row r="37" spans="1:61" ht="13.8" x14ac:dyDescent="0.25">
      <c r="A37" s="303" t="s">
        <v>36</v>
      </c>
      <c r="B37" s="304" t="s">
        <v>28</v>
      </c>
      <c r="C37" s="304">
        <v>18</v>
      </c>
      <c r="D37" s="304" t="s">
        <v>296</v>
      </c>
      <c r="E37" s="305" t="str">
        <f t="shared" ca="1" si="0"/>
        <v>R</v>
      </c>
      <c r="F37" s="306"/>
      <c r="G37" s="307">
        <f t="shared" ca="1" si="1"/>
        <v>23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36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44</v>
      </c>
      <c r="AW37" s="234">
        <f>COUNTIF( AV$7:AV37, AV37 )</f>
        <v>6</v>
      </c>
      <c r="AX37" s="287">
        <f t="shared" si="22"/>
        <v>44.6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7"/>
        <v>19</v>
      </c>
      <c r="BF37" s="240" t="str">
        <f t="shared" ca="1" si="8"/>
        <v>Entergy Corporation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ETR</v>
      </c>
    </row>
    <row r="38" spans="1:61" ht="13.8" x14ac:dyDescent="0.25">
      <c r="A38" s="303" t="s">
        <v>11</v>
      </c>
      <c r="B38" s="304" t="s">
        <v>28</v>
      </c>
      <c r="C38" s="304">
        <v>18</v>
      </c>
      <c r="D38" s="304" t="s">
        <v>297</v>
      </c>
      <c r="E38" s="305" t="str">
        <f t="shared" ca="1" si="0"/>
        <v>MR</v>
      </c>
      <c r="F38" s="306"/>
      <c r="G38" s="307">
        <f t="shared" ca="1" si="1"/>
        <v>24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9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7"/>
        <v>20</v>
      </c>
      <c r="BF38" s="240" t="str">
        <f t="shared" ca="1" si="8"/>
        <v>Exelon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EXC</v>
      </c>
    </row>
    <row r="39" spans="1:61" ht="13.8" x14ac:dyDescent="0.25">
      <c r="A39" s="303" t="s">
        <v>260</v>
      </c>
      <c r="B39" s="304" t="s">
        <v>28</v>
      </c>
      <c r="C39" s="304">
        <v>18</v>
      </c>
      <c r="D39" s="304" t="s">
        <v>300</v>
      </c>
      <c r="E39" s="305" t="str">
        <f t="shared" ca="1" si="0"/>
        <v>R</v>
      </c>
      <c r="F39" s="306"/>
      <c r="G39" s="307">
        <f t="shared" ca="1" si="1"/>
        <v>26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24</v>
      </c>
      <c r="AW39" s="234">
        <f>COUNTIF( AV$7:AV39, AV39 )</f>
        <v>13</v>
      </c>
      <c r="AX39" s="287">
        <f t="shared" si="22"/>
        <v>25.3</v>
      </c>
      <c r="AY39" s="234">
        <f t="shared" si="23"/>
        <v>36</v>
      </c>
      <c r="AZ39" s="236"/>
      <c r="BA39" s="236"/>
      <c r="BC39" s="234">
        <f t="shared" ca="1" si="24"/>
        <v>33</v>
      </c>
      <c r="BD39" s="288">
        <f t="shared" ca="1" si="7"/>
        <v>22</v>
      </c>
      <c r="BF39" s="240" t="str">
        <f t="shared" ref="BF39:BF63" ca="1" si="25">OFFSET( AQ$6, $BD39, 0 )</f>
        <v>Great Plains Energy Inc.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GXP</v>
      </c>
    </row>
    <row r="40" spans="1:61" ht="13.8" x14ac:dyDescent="0.25">
      <c r="A40" s="303" t="s">
        <v>451</v>
      </c>
      <c r="B40" s="304" t="s">
        <v>28</v>
      </c>
      <c r="C40" s="304">
        <v>18</v>
      </c>
      <c r="D40" s="304" t="s">
        <v>443</v>
      </c>
      <c r="E40" s="305" t="str">
        <f t="shared" ca="1" si="0"/>
        <v>R</v>
      </c>
      <c r="F40" s="306"/>
      <c r="G40" s="307">
        <f t="shared" ca="1" si="1"/>
        <v>58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17</v>
      </c>
      <c r="AT40" s="286" t="s">
        <v>313</v>
      </c>
      <c r="AV40" s="234">
        <f t="shared" si="21"/>
        <v>44</v>
      </c>
      <c r="AW40" s="234">
        <f>COUNTIF( AV$7:AV40, AV40 )</f>
        <v>7</v>
      </c>
      <c r="AX40" s="287">
        <f t="shared" si="22"/>
        <v>44.7</v>
      </c>
      <c r="AY40" s="234">
        <f t="shared" si="23"/>
        <v>50</v>
      </c>
      <c r="AZ40" s="236"/>
      <c r="BA40" s="236"/>
      <c r="BC40" s="234">
        <f t="shared" ca="1" si="24"/>
        <v>34</v>
      </c>
      <c r="BD40" s="288">
        <f t="shared" ca="1" si="7"/>
        <v>24</v>
      </c>
      <c r="BF40" s="240" t="str">
        <f t="shared" ca="1" si="25"/>
        <v>Iberdrola USA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**EAST</v>
      </c>
    </row>
    <row r="41" spans="1:61" ht="13.8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0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10</v>
      </c>
      <c r="AS41" s="286">
        <v>20</v>
      </c>
      <c r="AT41" s="286" t="s">
        <v>315</v>
      </c>
      <c r="AV41" s="234">
        <f t="shared" si="21"/>
        <v>2</v>
      </c>
      <c r="AW41" s="234">
        <f>COUNTIF( AV$7:AV41, AV41 )</f>
        <v>8</v>
      </c>
      <c r="AX41" s="287">
        <f t="shared" si="22"/>
        <v>2.8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7"/>
        <v>25</v>
      </c>
      <c r="BF41" s="240" t="str">
        <f t="shared" ca="1" si="25"/>
        <v>IDACORP, Inc.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IDA</v>
      </c>
    </row>
    <row r="42" spans="1:61" ht="13.8" x14ac:dyDescent="0.25">
      <c r="A42" s="303" t="s">
        <v>66</v>
      </c>
      <c r="B42" s="304" t="s">
        <v>28</v>
      </c>
      <c r="C42" s="304">
        <v>18</v>
      </c>
      <c r="D42" s="304" t="s">
        <v>314</v>
      </c>
      <c r="E42" s="305" t="str">
        <f t="shared" ca="1" si="0"/>
        <v>R</v>
      </c>
      <c r="F42" s="306"/>
      <c r="G42" s="307">
        <f t="shared" ca="1" si="1"/>
        <v>35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28</v>
      </c>
      <c r="AS42" s="286">
        <v>18</v>
      </c>
      <c r="AT42" s="286" t="s">
        <v>316</v>
      </c>
      <c r="AV42" s="234">
        <f t="shared" si="21"/>
        <v>24</v>
      </c>
      <c r="AW42" s="234">
        <f>COUNTIF( AV$7:AV42, AV42 )</f>
        <v>14</v>
      </c>
      <c r="AX42" s="287">
        <f t="shared" si="22"/>
        <v>25.4</v>
      </c>
      <c r="AY42" s="234">
        <f t="shared" si="23"/>
        <v>37</v>
      </c>
      <c r="AZ42" s="236"/>
      <c r="BA42" s="236"/>
      <c r="BC42" s="234">
        <f t="shared" ca="1" si="24"/>
        <v>36</v>
      </c>
      <c r="BD42" s="288">
        <f t="shared" ca="1" si="7"/>
        <v>33</v>
      </c>
      <c r="BF42" s="240" t="str">
        <f t="shared" ca="1" si="25"/>
        <v>NorthWestern Corporation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NWE</v>
      </c>
    </row>
    <row r="43" spans="1:61" ht="13.8" x14ac:dyDescent="0.25">
      <c r="A43" s="303" t="s">
        <v>22</v>
      </c>
      <c r="B43" s="304" t="s">
        <v>28</v>
      </c>
      <c r="C43" s="304">
        <v>18</v>
      </c>
      <c r="D43" s="304" t="s">
        <v>316</v>
      </c>
      <c r="E43" s="305" t="str">
        <f t="shared" ca="1" si="0"/>
        <v>MR</v>
      </c>
      <c r="F43" s="306"/>
      <c r="G43" s="307">
        <f t="shared" ca="1" si="1"/>
        <v>38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>
        <f t="shared" ca="1" si="3"/>
        <v>1</v>
      </c>
      <c r="AH43" s="236" t="str">
        <f t="shared" ca="1" si="19"/>
        <v/>
      </c>
      <c r="AJ43" s="236">
        <f t="shared" ca="1" si="4"/>
        <v>55</v>
      </c>
      <c r="AK43" s="236" t="str">
        <f t="shared" ca="1" si="20"/>
        <v>BBB-</v>
      </c>
      <c r="AL43" s="236">
        <f t="shared" ca="1" si="20"/>
        <v>17</v>
      </c>
      <c r="AM43" s="236" t="str">
        <f t="shared" ca="1" si="5"/>
        <v>Change</v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13</v>
      </c>
      <c r="AW43" s="234">
        <f>COUNTIF( AV$7:AV43, AV43 )</f>
        <v>6</v>
      </c>
      <c r="AX43" s="287">
        <f t="shared" si="22"/>
        <v>13.6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36</v>
      </c>
      <c r="BF43" s="240" t="str">
        <f t="shared" ca="1" si="25"/>
        <v>Otter Tail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OTTR</v>
      </c>
    </row>
    <row r="44" spans="1:61" ht="13.8" x14ac:dyDescent="0.25">
      <c r="A44" s="303" t="s">
        <v>53</v>
      </c>
      <c r="B44" s="304" t="s">
        <v>28</v>
      </c>
      <c r="C44" s="304">
        <v>18</v>
      </c>
      <c r="D44" s="304" t="s">
        <v>317</v>
      </c>
      <c r="E44" s="305" t="str">
        <f t="shared" ca="1" si="0"/>
        <v>R</v>
      </c>
      <c r="F44" s="306"/>
      <c r="G44" s="307">
        <f t="shared" ca="1" si="1"/>
        <v>40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24</v>
      </c>
      <c r="AW44" s="234">
        <f>COUNTIF( AV$7:AV44, AV44 )</f>
        <v>15</v>
      </c>
      <c r="AX44" s="287">
        <f t="shared" si="22"/>
        <v>25.5</v>
      </c>
      <c r="AY44" s="234">
        <f t="shared" si="23"/>
        <v>38</v>
      </c>
      <c r="AZ44" s="236"/>
      <c r="BA44" s="236"/>
      <c r="BC44" s="234">
        <f t="shared" ca="1" si="24"/>
        <v>38</v>
      </c>
      <c r="BD44" s="288">
        <f t="shared" ca="1" si="7"/>
        <v>38</v>
      </c>
      <c r="BF44" s="240" t="str">
        <f t="shared" ca="1" si="25"/>
        <v>PG&amp;E Corporation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PCG</v>
      </c>
    </row>
    <row r="45" spans="1:61" ht="13.8" x14ac:dyDescent="0.25">
      <c r="A45" s="303" t="s">
        <v>42</v>
      </c>
      <c r="B45" s="304" t="s">
        <v>28</v>
      </c>
      <c r="C45" s="304">
        <v>18</v>
      </c>
      <c r="D45" s="304" t="s">
        <v>320</v>
      </c>
      <c r="E45" s="305" t="str">
        <f t="shared" ca="1" si="0"/>
        <v>R</v>
      </c>
      <c r="F45" s="306"/>
      <c r="G45" s="307">
        <f t="shared" ca="1" si="1"/>
        <v>42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>
        <f t="shared" ca="1" si="3"/>
        <v>1</v>
      </c>
      <c r="AH45" s="236" t="str">
        <f t="shared" ca="1" si="19"/>
        <v/>
      </c>
      <c r="AJ45" s="236">
        <f t="shared" ca="1" si="4"/>
        <v>56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5"/>
        <v>Change</v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1"/>
        <v>13</v>
      </c>
      <c r="AW45" s="234">
        <f>COUNTIF( AV$7:AV45, AV45 )</f>
        <v>7</v>
      </c>
      <c r="AX45" s="287">
        <f t="shared" si="22"/>
        <v>13.7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40</v>
      </c>
      <c r="BF45" s="240" t="str">
        <f t="shared" ca="1" si="25"/>
        <v>PNM Resources, Inc.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PNM</v>
      </c>
    </row>
    <row r="46" spans="1:61" ht="13.8" x14ac:dyDescent="0.25">
      <c r="A46" s="303" t="s">
        <v>24</v>
      </c>
      <c r="B46" s="304" t="s">
        <v>28</v>
      </c>
      <c r="C46" s="304">
        <v>18</v>
      </c>
      <c r="D46" s="304" t="s">
        <v>323</v>
      </c>
      <c r="E46" s="305" t="str">
        <f t="shared" ca="1" si="0"/>
        <v>R</v>
      </c>
      <c r="F46" s="306"/>
      <c r="G46" s="307">
        <f t="shared" ca="1" si="1"/>
        <v>43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43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42</v>
      </c>
      <c r="AR46" s="286" t="s">
        <v>28</v>
      </c>
      <c r="AS46" s="286">
        <v>18</v>
      </c>
      <c r="AT46" s="286" t="s">
        <v>320</v>
      </c>
      <c r="AV46" s="234">
        <f t="shared" si="21"/>
        <v>24</v>
      </c>
      <c r="AW46" s="234">
        <f>COUNTIF( AV$7:AV46, AV46 )</f>
        <v>16</v>
      </c>
      <c r="AX46" s="287">
        <f t="shared" si="22"/>
        <v>25.6</v>
      </c>
      <c r="AY46" s="234">
        <f t="shared" si="23"/>
        <v>39</v>
      </c>
      <c r="AZ46" s="236"/>
      <c r="BA46" s="236"/>
      <c r="BC46" s="234">
        <f t="shared" ca="1" si="24"/>
        <v>40</v>
      </c>
      <c r="BD46" s="288">
        <f t="shared" ca="1" si="7"/>
        <v>41</v>
      </c>
      <c r="BF46" s="240" t="str">
        <f t="shared" ca="1" si="25"/>
        <v>Portland General Electric Company</v>
      </c>
      <c r="BG46" s="240" t="str">
        <f t="shared" ca="1" si="9"/>
        <v>BBB</v>
      </c>
      <c r="BH46" s="240">
        <f t="shared" ca="1" si="9"/>
        <v>18</v>
      </c>
      <c r="BI46" s="240" t="str">
        <f t="shared" ca="1" si="9"/>
        <v>POR</v>
      </c>
    </row>
    <row r="47" spans="1:61" ht="13.8" x14ac:dyDescent="0.25">
      <c r="A47" s="303" t="s">
        <v>43</v>
      </c>
      <c r="B47" s="304" t="s">
        <v>28</v>
      </c>
      <c r="C47" s="304">
        <v>18</v>
      </c>
      <c r="D47" s="304" t="s">
        <v>324</v>
      </c>
      <c r="E47" s="305" t="str">
        <f t="shared" ca="1" si="0"/>
        <v>MR</v>
      </c>
      <c r="F47" s="306"/>
      <c r="G47" s="307">
        <f t="shared" ca="1" si="1"/>
        <v>44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44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24</v>
      </c>
      <c r="AW47" s="234">
        <f>COUNTIF( AV$7:AV47, AV47 )</f>
        <v>17</v>
      </c>
      <c r="AX47" s="287">
        <f t="shared" si="22"/>
        <v>25.7</v>
      </c>
      <c r="AY47" s="234">
        <f t="shared" si="23"/>
        <v>40</v>
      </c>
      <c r="AZ47" s="236"/>
      <c r="BA47" s="236"/>
      <c r="BC47" s="234">
        <f t="shared" ca="1" si="24"/>
        <v>41</v>
      </c>
      <c r="BD47" s="288">
        <f t="shared" ca="1" si="7"/>
        <v>42</v>
      </c>
      <c r="BF47" s="240" t="str">
        <f t="shared" ca="1" si="25"/>
        <v>PPL Corporation</v>
      </c>
      <c r="BG47" s="240" t="str">
        <f t="shared" ca="1" si="9"/>
        <v>BBB</v>
      </c>
      <c r="BH47" s="240">
        <f t="shared" ca="1" si="9"/>
        <v>18</v>
      </c>
      <c r="BI47" s="240" t="str">
        <f t="shared" ca="1" si="9"/>
        <v>PPL</v>
      </c>
    </row>
    <row r="48" spans="1:61" ht="13.8" x14ac:dyDescent="0.25">
      <c r="A48" s="303" t="s">
        <v>75</v>
      </c>
      <c r="B48" s="304" t="s">
        <v>28</v>
      </c>
      <c r="C48" s="304">
        <v>18</v>
      </c>
      <c r="D48" s="304" t="s">
        <v>331</v>
      </c>
      <c r="E48" s="305" t="str">
        <f t="shared" ca="1" si="0"/>
        <v>R</v>
      </c>
      <c r="F48" s="306"/>
      <c r="G48" s="307">
        <f t="shared" ca="1" si="1"/>
        <v>50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46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24</v>
      </c>
      <c r="AW48" s="234">
        <f>COUNTIF( AV$7:AV48, AV48 )</f>
        <v>18</v>
      </c>
      <c r="AX48" s="287">
        <f t="shared" si="22"/>
        <v>25.8</v>
      </c>
      <c r="AY48" s="234">
        <f t="shared" si="23"/>
        <v>41</v>
      </c>
      <c r="AZ48" s="236"/>
      <c r="BA48" s="236"/>
      <c r="BC48" s="234">
        <f t="shared" ca="1" si="24"/>
        <v>42</v>
      </c>
      <c r="BD48" s="288">
        <f t="shared" ca="1" si="7"/>
        <v>49</v>
      </c>
      <c r="BF48" s="240" t="str">
        <f t="shared" ca="1" si="25"/>
        <v>UIL Holdings Corporation</v>
      </c>
      <c r="BG48" s="240" t="str">
        <f t="shared" ca="1" si="9"/>
        <v>BBB</v>
      </c>
      <c r="BH48" s="240">
        <f t="shared" ca="1" si="9"/>
        <v>18</v>
      </c>
      <c r="BI48" s="240" t="str">
        <f t="shared" ca="1" si="9"/>
        <v>UIL</v>
      </c>
    </row>
    <row r="49" spans="1:61" ht="13.8" x14ac:dyDescent="0.25">
      <c r="A49" s="303" t="s">
        <v>59</v>
      </c>
      <c r="B49" s="304" t="s">
        <v>28</v>
      </c>
      <c r="C49" s="304">
        <v>18</v>
      </c>
      <c r="D49" s="304" t="s">
        <v>336</v>
      </c>
      <c r="E49" s="305" t="str">
        <f t="shared" ca="1" si="0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47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5"/>
        <v/>
      </c>
      <c r="AQ49" s="286" t="s">
        <v>45</v>
      </c>
      <c r="AR49" s="286" t="s">
        <v>16</v>
      </c>
      <c r="AS49" s="286">
        <v>19</v>
      </c>
      <c r="AT49" s="286" t="s">
        <v>318</v>
      </c>
      <c r="AV49" s="234">
        <f t="shared" si="21"/>
        <v>13</v>
      </c>
      <c r="AW49" s="234">
        <f>COUNTIF( AV$7:AV49, AV49 )</f>
        <v>8</v>
      </c>
      <c r="AX49" s="287">
        <f t="shared" si="22"/>
        <v>13.8</v>
      </c>
      <c r="AY49" s="234">
        <f t="shared" si="23"/>
        <v>20</v>
      </c>
      <c r="AZ49" s="236"/>
      <c r="BA49" s="236"/>
      <c r="BC49" s="234">
        <f t="shared" ca="1" si="24"/>
        <v>43</v>
      </c>
      <c r="BD49" s="288">
        <f t="shared" ca="1" si="7"/>
        <v>51</v>
      </c>
      <c r="BF49" s="240" t="str">
        <f t="shared" ca="1" si="25"/>
        <v>Westar Energy, Inc.</v>
      </c>
      <c r="BG49" s="240" t="str">
        <f t="shared" ca="1" si="9"/>
        <v>BBB</v>
      </c>
      <c r="BH49" s="240">
        <f t="shared" ca="1" si="9"/>
        <v>18</v>
      </c>
      <c r="BI49" s="240" t="str">
        <f t="shared" ca="1" si="9"/>
        <v>WR</v>
      </c>
    </row>
    <row r="50" spans="1:61" ht="13.8" x14ac:dyDescent="0.25">
      <c r="A50" s="303" t="s">
        <v>48</v>
      </c>
      <c r="B50" s="304" t="s">
        <v>49</v>
      </c>
      <c r="C50" s="304">
        <v>17</v>
      </c>
      <c r="D50" s="304" t="s">
        <v>279</v>
      </c>
      <c r="E50" s="305" t="str">
        <f t="shared" ca="1" si="0"/>
        <v>R</v>
      </c>
      <c r="F50" s="306"/>
      <c r="G50" s="307">
        <f t="shared" ca="1" si="1"/>
        <v>12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48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51</v>
      </c>
      <c r="AW50" s="234">
        <f>COUNTIF( AV$7:AV50, AV50 )</f>
        <v>1</v>
      </c>
      <c r="AX50" s="287">
        <f t="shared" si="22"/>
        <v>51.1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6</v>
      </c>
      <c r="BF50" s="240" t="str">
        <f t="shared" ca="1" si="25"/>
        <v>Black Hills Corporation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BKH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R</v>
      </c>
      <c r="F51" s="306"/>
      <c r="G51" s="307">
        <f t="shared" ca="1" si="1"/>
        <v>20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49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13</v>
      </c>
      <c r="AW51" s="234">
        <f>COUNTIF( AV$7:AV51, AV51 )</f>
        <v>9</v>
      </c>
      <c r="AX51" s="287">
        <f t="shared" si="22"/>
        <v>13.9</v>
      </c>
      <c r="AY51" s="234">
        <f t="shared" si="23"/>
        <v>21</v>
      </c>
      <c r="AZ51" s="236"/>
      <c r="BA51" s="236"/>
      <c r="BC51" s="234">
        <f t="shared" ca="1" si="24"/>
        <v>45</v>
      </c>
      <c r="BD51" s="288">
        <f t="shared" ca="1" si="7"/>
        <v>15</v>
      </c>
      <c r="BF51" s="240" t="str">
        <f t="shared" ca="1" si="25"/>
        <v>Edison International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50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13</v>
      </c>
      <c r="AW52" s="234">
        <f>COUNTIF( AV$7:AV52, AV52 )</f>
        <v>10</v>
      </c>
      <c r="AX52" s="287">
        <f t="shared" si="22"/>
        <v>14</v>
      </c>
      <c r="AY52" s="234">
        <f t="shared" si="23"/>
        <v>22</v>
      </c>
      <c r="AZ52" s="236"/>
      <c r="BA52" s="236"/>
      <c r="BC52" s="234">
        <f t="shared" ca="1" si="24"/>
        <v>46</v>
      </c>
      <c r="BD52" s="288">
        <f t="shared" ca="1" si="7"/>
        <v>21</v>
      </c>
      <c r="BF52" s="240" t="str">
        <f t="shared" ca="1" si="25"/>
        <v>FirstEnergy Corp.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MR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51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23</v>
      </c>
      <c r="BF53" s="240" t="str">
        <f t="shared" ca="1" si="25"/>
        <v>Hawaiian Electric Industries,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HE</v>
      </c>
    </row>
    <row r="54" spans="1:61" ht="13.8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52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6" t="s">
        <v>329</v>
      </c>
      <c r="AV54" s="234">
        <f t="shared" si="21"/>
        <v>13</v>
      </c>
      <c r="AW54" s="234">
        <f>COUNTIF( AV$7:AV54, AV54 )</f>
        <v>11</v>
      </c>
      <c r="AX54" s="287">
        <f t="shared" si="22"/>
        <v>14.1</v>
      </c>
      <c r="AY54" s="234">
        <f t="shared" si="23"/>
        <v>23</v>
      </c>
      <c r="AZ54" s="236"/>
      <c r="BA54" s="236"/>
      <c r="BC54" s="234">
        <f t="shared" ca="1" si="24"/>
        <v>48</v>
      </c>
      <c r="BD54" s="288">
        <f t="shared" ca="1" si="7"/>
        <v>27</v>
      </c>
      <c r="BF54" s="240" t="str">
        <f t="shared" ca="1" si="25"/>
        <v>IPALCO Enterprises,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**IPALCO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53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24</v>
      </c>
      <c r="AW55" s="234">
        <f>COUNTIF( AV$7:AV55, AV55 )</f>
        <v>19</v>
      </c>
      <c r="AX55" s="287">
        <f t="shared" si="22"/>
        <v>25.9</v>
      </c>
      <c r="AY55" s="234">
        <f t="shared" si="23"/>
        <v>42</v>
      </c>
      <c r="AZ55" s="236"/>
      <c r="BA55" s="236"/>
      <c r="BC55" s="234">
        <f t="shared" ca="1" si="24"/>
        <v>49</v>
      </c>
      <c r="BD55" s="288">
        <f t="shared" ca="1" si="7"/>
        <v>31</v>
      </c>
      <c r="BF55" s="240" t="str">
        <f t="shared" ca="1" si="25"/>
        <v>NiSource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NI</v>
      </c>
    </row>
    <row r="56" spans="1:61" ht="13.8" x14ac:dyDescent="0.25">
      <c r="A56" s="303" t="s">
        <v>265</v>
      </c>
      <c r="B56" s="304" t="s">
        <v>49</v>
      </c>
      <c r="C56" s="304">
        <v>17</v>
      </c>
      <c r="D56" s="304" t="s">
        <v>313</v>
      </c>
      <c r="E56" s="305" t="str">
        <f t="shared" ca="1" si="0"/>
        <v>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54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9</v>
      </c>
      <c r="AX56" s="287">
        <f t="shared" si="22"/>
        <v>2.9</v>
      </c>
      <c r="AY56" s="234">
        <f t="shared" si="23"/>
        <v>10</v>
      </c>
      <c r="AZ56" s="236"/>
      <c r="BA56" s="236"/>
      <c r="BC56" s="234">
        <f t="shared" ca="1" si="24"/>
        <v>50</v>
      </c>
      <c r="BD56" s="288">
        <f t="shared" ca="1" si="7"/>
        <v>34</v>
      </c>
      <c r="BF56" s="240" t="str">
        <f t="shared" ca="1" si="25"/>
        <v>NV Energy,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NVE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63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24</v>
      </c>
      <c r="AW57" s="234">
        <f>COUNTIF( AV$7:AV57, AV57 )</f>
        <v>20</v>
      </c>
      <c r="AX57" s="287">
        <f t="shared" si="22"/>
        <v>26</v>
      </c>
      <c r="AY57" s="234">
        <f t="shared" si="23"/>
        <v>43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25"/>
        <v>Puget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59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10</v>
      </c>
      <c r="AX58" s="287">
        <f t="shared" si="22"/>
        <v>3</v>
      </c>
      <c r="AY58" s="234">
        <f t="shared" si="23"/>
        <v>11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25"/>
        <v>DPL Inc.</v>
      </c>
      <c r="BG58" s="240" t="str">
        <f t="shared" ca="1" si="9"/>
        <v>BB</v>
      </c>
      <c r="BH58" s="240">
        <f t="shared" ca="1" si="9"/>
        <v>15</v>
      </c>
      <c r="BI58" s="240" t="str">
        <f t="shared" ca="1" si="9"/>
        <v>**DPL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60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11</v>
      </c>
      <c r="AX59" s="287">
        <f t="shared" si="22"/>
        <v>3.1</v>
      </c>
      <c r="AY59" s="234">
        <f t="shared" si="23"/>
        <v>12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9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31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475</v>
      </c>
      <c r="B63" s="304" t="s">
        <v>56</v>
      </c>
      <c r="C63" s="304">
        <v>16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1"/>
        <v>52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64</v>
      </c>
      <c r="AK63" s="236" t="str">
        <f t="shared" ca="1" si="20"/>
        <v>BB+</v>
      </c>
      <c r="AL63" s="236">
        <f t="shared" ca="1" si="20"/>
        <v>16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1"/>
        <v>51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>
        <f t="shared" ca="1" si="4"/>
        <v>65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4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475</v>
      </c>
      <c r="AR67" s="286" t="s">
        <v>56</v>
      </c>
      <c r="AS67" s="286">
        <v>16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18.327272727272728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18.436363636363637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6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44" priority="28" stopIfTrue="1">
      <formula>IF( $AH7 = 1, TRUE, FALSE )</formula>
    </cfRule>
    <cfRule type="expression" dxfId="343" priority="29" stopIfTrue="1">
      <formula>IF( $AG7 = 1, TRUE, FALSE )</formula>
    </cfRule>
    <cfRule type="expression" dxfId="342" priority="30" stopIfTrue="1">
      <formula>IF( $AF7 = 1, TRUE, FALSE )</formula>
    </cfRule>
  </conditionalFormatting>
  <conditionalFormatting sqref="A67:E67">
    <cfRule type="expression" dxfId="341" priority="31" stopIfTrue="1">
      <formula>IF( $AH67 = 1, TRUE, FALSE )</formula>
    </cfRule>
    <cfRule type="expression" dxfId="340" priority="32" stopIfTrue="1">
      <formula>IF( $AG67 = 1, TRUE, FALSE )</formula>
    </cfRule>
    <cfRule type="expression" dxfId="339" priority="33" stopIfTrue="1">
      <formula>IF( $AF67 = 1, TRUE, FALSE )</formula>
    </cfRule>
  </conditionalFormatting>
  <conditionalFormatting sqref="A66:E66">
    <cfRule type="expression" dxfId="338" priority="25" stopIfTrue="1">
      <formula>IF( $AH66 = 1, TRUE, FALSE )</formula>
    </cfRule>
    <cfRule type="expression" dxfId="337" priority="26" stopIfTrue="1">
      <formula>IF( $AG66 = 1, TRUE, FALSE )</formula>
    </cfRule>
    <cfRule type="expression" dxfId="336" priority="27" stopIfTrue="1">
      <formula>IF( $AF66 = 1, TRUE, FALSE )</formula>
    </cfRule>
  </conditionalFormatting>
  <conditionalFormatting sqref="A8:D58 B7:D7">
    <cfRule type="expression" dxfId="335" priority="22" stopIfTrue="1">
      <formula>IF( $AH7 = 1, TRUE, FALSE )</formula>
    </cfRule>
    <cfRule type="expression" dxfId="334" priority="23" stopIfTrue="1">
      <formula>IF( $AG7 = 1, TRUE, FALSE )</formula>
    </cfRule>
    <cfRule type="expression" dxfId="333" priority="24" stopIfTrue="1">
      <formula>IF( $AF7 = 1, TRUE, FALSE )</formula>
    </cfRule>
  </conditionalFormatting>
  <conditionalFormatting sqref="A59:D59">
    <cfRule type="expression" dxfId="332" priority="19" stopIfTrue="1">
      <formula>IF( $AH59 = 1, TRUE, FALSE )</formula>
    </cfRule>
    <cfRule type="expression" dxfId="331" priority="20" stopIfTrue="1">
      <formula>IF( $AG59 = 1, TRUE, FALSE )</formula>
    </cfRule>
    <cfRule type="expression" dxfId="330" priority="21" stopIfTrue="1">
      <formula>IF( $AF59 = 1, TRUE, FALSE )</formula>
    </cfRule>
  </conditionalFormatting>
  <conditionalFormatting sqref="A62:D65">
    <cfRule type="expression" dxfId="329" priority="16" stopIfTrue="1">
      <formula>IF( $AH62 = 1, TRUE, FALSE )</formula>
    </cfRule>
    <cfRule type="expression" dxfId="328" priority="17" stopIfTrue="1">
      <formula>IF( $AG62 = 1, TRUE, FALSE )</formula>
    </cfRule>
    <cfRule type="expression" dxfId="327" priority="18" stopIfTrue="1">
      <formula>IF( $AF62 = 1, TRUE, FALSE )</formula>
    </cfRule>
  </conditionalFormatting>
  <conditionalFormatting sqref="U8:U12">
    <cfRule type="cellIs" dxfId="326" priority="15" operator="equal">
      <formula>0</formula>
    </cfRule>
  </conditionalFormatting>
  <conditionalFormatting sqref="O8:O12 Q8:Q12">
    <cfRule type="cellIs" dxfId="325" priority="14" operator="equal">
      <formula>0</formula>
    </cfRule>
  </conditionalFormatting>
  <conditionalFormatting sqref="V8:V12">
    <cfRule type="cellIs" dxfId="324" priority="13" operator="equal">
      <formula>0</formula>
    </cfRule>
  </conditionalFormatting>
  <conditionalFormatting sqref="S8:S12">
    <cfRule type="cellIs" dxfId="323" priority="11" operator="equal">
      <formula>0</formula>
    </cfRule>
  </conditionalFormatting>
  <conditionalFormatting sqref="R8:R12">
    <cfRule type="cellIs" dxfId="322" priority="12" operator="equal">
      <formula>0</formula>
    </cfRule>
  </conditionalFormatting>
  <conditionalFormatting sqref="P8:P12">
    <cfRule type="cellIs" dxfId="321" priority="10" operator="equal">
      <formula>0</formula>
    </cfRule>
  </conditionalFormatting>
  <conditionalFormatting sqref="M8:M12">
    <cfRule type="cellIs" dxfId="320" priority="9" operator="equal">
      <formula>0</formula>
    </cfRule>
  </conditionalFormatting>
  <conditionalFormatting sqref="T8:T12">
    <cfRule type="cellIs" dxfId="319" priority="8" operator="equal">
      <formula>0</formula>
    </cfRule>
  </conditionalFormatting>
  <conditionalFormatting sqref="N8:N12">
    <cfRule type="cellIs" dxfId="318" priority="7" operator="equal">
      <formula>0</formula>
    </cfRule>
  </conditionalFormatting>
  <conditionalFormatting sqref="K8:K12">
    <cfRule type="cellIs" dxfId="317" priority="6" operator="equal">
      <formula>0</formula>
    </cfRule>
  </conditionalFormatting>
  <conditionalFormatting sqref="I8:I12">
    <cfRule type="cellIs" dxfId="316" priority="5" operator="equal">
      <formula>0</formula>
    </cfRule>
  </conditionalFormatting>
  <conditionalFormatting sqref="W8:W12">
    <cfRule type="cellIs" dxfId="315" priority="4" operator="equal">
      <formula>0</formula>
    </cfRule>
  </conditionalFormatting>
  <conditionalFormatting sqref="A7">
    <cfRule type="expression" dxfId="314" priority="1" stopIfTrue="1">
      <formula>IF( $AH7 = 1, TRUE, FALSE )</formula>
    </cfRule>
    <cfRule type="expression" dxfId="313" priority="2" stopIfTrue="1">
      <formula>IF( $AG7 = 1, TRUE, FALSE )</formula>
    </cfRule>
    <cfRule type="expression" dxfId="31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activeCell="X68" sqref="X68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'Credit_2012Q4'!a:a</v>
      </c>
      <c r="AK2" s="240" t="str">
        <f>AK4 &amp; AK3</f>
        <v>'Credit_2012Q4'!b1</v>
      </c>
      <c r="AL2" s="240" t="str">
        <f>AL4 &amp; AL3</f>
        <v>'Credit_2012Q4'!c1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450</v>
      </c>
      <c r="AK4" s="236" t="str">
        <f>AJ4</f>
        <v>'Credit_2012Q4'!</v>
      </c>
      <c r="AL4" s="236" t="str">
        <f>AK4</f>
        <v>'Credit_2012Q4'!</v>
      </c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(56)</v>
      </c>
      <c r="M5" s="509"/>
      <c r="N5" s="314"/>
      <c r="O5" s="507" t="str">
        <f ca="1">"Regulated" &amp; CHAR( 10 ) &amp; "(" &amp; O14 &amp; ")"</f>
        <v>Regulated
(36)</v>
      </c>
      <c r="P5" s="511"/>
      <c r="Q5" s="314"/>
      <c r="R5" s="507" t="str">
        <f ca="1">"Mostly Regulated" &amp; CHAR( 10 ) &amp; "(" &amp; R14 &amp; ")"</f>
        <v>Mostly Regulated
(17)</v>
      </c>
      <c r="S5" s="511"/>
      <c r="T5" s="314"/>
      <c r="U5" s="507" t="str">
        <f ca="1">"Diversified" &amp; CHAR( 10 ) &amp; "(" &amp; U14 &amp; ")"</f>
        <v>Diversified
(3)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428</v>
      </c>
      <c r="C6" s="338" t="s">
        <v>470</v>
      </c>
      <c r="D6" s="301"/>
      <c r="E6" s="302">
        <v>40908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15</v>
      </c>
      <c r="AT7" s="286" t="s">
        <v>276</v>
      </c>
      <c r="AV7" s="234">
        <f>IF( LEN( AS7 ) = 0, 99, RANK( AS7, $AS$7:$AS$63 ) )</f>
        <v>11</v>
      </c>
      <c r="AW7" s="234">
        <f>COUNTIF( AV7:AV$7, AV7 )</f>
        <v>1</v>
      </c>
      <c r="AX7" s="287">
        <f>AV7 + AW7 / 10</f>
        <v>11.1</v>
      </c>
      <c r="AY7" s="234">
        <f>RANK( AX7, $AX$7:$AX$63, 1 )</f>
        <v>11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17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>
        <f t="shared" ca="1" si="3"/>
        <v>1</v>
      </c>
      <c r="AH8" s="236" t="str">
        <f t="shared" ref="AH8:AH67" ca="1" si="19">IF( LEN( $C8 ) = 0, "", IF( $C8 &lt; $AL8, 1, "" ) )</f>
        <v/>
      </c>
      <c r="AJ8" s="236">
        <f t="shared" ca="1" si="4"/>
        <v>17</v>
      </c>
      <c r="AK8" s="236" t="str">
        <f t="shared" ref="AK8:AL67" ca="1" si="20">IF( ISNA( $AJ8 ), "", OFFSET( INDIRECT( AK$2 ), $AJ8-1, 0 ) )</f>
        <v>BBB+</v>
      </c>
      <c r="AL8" s="236">
        <f t="shared" ca="1" si="20"/>
        <v>19</v>
      </c>
      <c r="AM8" s="236" t="str">
        <f t="shared" ca="1" si="5"/>
        <v>Change</v>
      </c>
      <c r="AQ8" s="286" t="s">
        <v>17</v>
      </c>
      <c r="AR8" s="286" t="s">
        <v>10</v>
      </c>
      <c r="AS8" s="286">
        <v>16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9"/>
        <v>A-</v>
      </c>
      <c r="BH8" s="240">
        <f t="shared" ca="1" si="9"/>
        <v>16</v>
      </c>
      <c r="BI8" s="240" t="str">
        <f t="shared" ca="1" si="9"/>
        <v>LNT</v>
      </c>
    </row>
    <row r="9" spans="1:61" ht="13.8" x14ac:dyDescent="0.25">
      <c r="A9" s="303" t="s">
        <v>3</v>
      </c>
      <c r="B9" s="304" t="s">
        <v>10</v>
      </c>
      <c r="C9" s="304">
        <v>20</v>
      </c>
      <c r="D9" s="304" t="s">
        <v>291</v>
      </c>
      <c r="E9" s="305" t="str">
        <f t="shared" ca="1" si="0"/>
        <v>R</v>
      </c>
      <c r="F9" s="306"/>
      <c r="G9" s="307">
        <f t="shared" ca="1" si="1"/>
        <v>18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0.16071428571428573</v>
      </c>
      <c r="N9" s="318"/>
      <c r="O9" s="295">
        <f t="shared" ca="1" si="12"/>
        <v>7</v>
      </c>
      <c r="P9" s="296">
        <f t="shared" ca="1" si="13"/>
        <v>0.19444444444444445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28</v>
      </c>
      <c r="AS9" s="286">
        <v>14</v>
      </c>
      <c r="AT9" s="286" t="s">
        <v>273</v>
      </c>
      <c r="AV9" s="234">
        <f t="shared" si="21"/>
        <v>23</v>
      </c>
      <c r="AW9" s="234">
        <f>COUNTIF( AV$7:AV9, AV9 )</f>
        <v>1</v>
      </c>
      <c r="AX9" s="287">
        <f t="shared" si="22"/>
        <v>23.1</v>
      </c>
      <c r="AY9" s="234">
        <f t="shared" si="23"/>
        <v>23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10</v>
      </c>
      <c r="BF9" s="240" t="str">
        <f t="shared" ca="1" si="8"/>
        <v>Consolidated Edison, Inc.</v>
      </c>
      <c r="BG9" s="240" t="str">
        <f t="shared" ca="1" si="9"/>
        <v>A-</v>
      </c>
      <c r="BH9" s="240">
        <f t="shared" ca="1" si="9"/>
        <v>16</v>
      </c>
      <c r="BI9" s="240" t="str">
        <f t="shared" ca="1" si="9"/>
        <v>ED</v>
      </c>
    </row>
    <row r="10" spans="1:61" ht="13.8" x14ac:dyDescent="0.25">
      <c r="A10" s="303" t="s">
        <v>18</v>
      </c>
      <c r="B10" s="304" t="s">
        <v>10</v>
      </c>
      <c r="C10" s="304">
        <v>20</v>
      </c>
      <c r="D10" s="304" t="s">
        <v>86</v>
      </c>
      <c r="E10" s="305" t="str">
        <f t="shared" ca="1" si="0"/>
        <v>MR</v>
      </c>
      <c r="F10" s="306"/>
      <c r="G10" s="307">
        <f t="shared" ca="1" si="1"/>
        <v>20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0.21428571428571427</v>
      </c>
      <c r="N10" s="318"/>
      <c r="O10" s="295">
        <f t="shared" ca="1" si="12"/>
        <v>4</v>
      </c>
      <c r="P10" s="296">
        <f t="shared" ca="1" si="13"/>
        <v>0.1111111111111111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14</v>
      </c>
      <c r="AT10" s="286" t="s">
        <v>274</v>
      </c>
      <c r="AV10" s="234">
        <f t="shared" si="21"/>
        <v>23</v>
      </c>
      <c r="AW10" s="234">
        <f>COUNTIF( AV$7:AV10, AV10 )</f>
        <v>2</v>
      </c>
      <c r="AX10" s="287">
        <f t="shared" si="22"/>
        <v>23.2</v>
      </c>
      <c r="AY10" s="234">
        <f t="shared" si="23"/>
        <v>24</v>
      </c>
      <c r="AZ10" s="236"/>
      <c r="BA10" s="236"/>
      <c r="BC10" s="234">
        <f t="shared" ca="1" si="24"/>
        <v>4</v>
      </c>
      <c r="BD10" s="288">
        <f t="shared" ca="1" si="7"/>
        <v>11</v>
      </c>
      <c r="BF10" s="240" t="str">
        <f t="shared" ca="1" si="8"/>
        <v>Dominion Resources, Inc.</v>
      </c>
      <c r="BG10" s="240" t="str">
        <f t="shared" ca="1" si="9"/>
        <v>A-</v>
      </c>
      <c r="BH10" s="240">
        <f t="shared" ca="1" si="9"/>
        <v>16</v>
      </c>
      <c r="BI10" s="240" t="str">
        <f t="shared" ca="1" si="9"/>
        <v>D</v>
      </c>
    </row>
    <row r="11" spans="1:61" ht="13.8" x14ac:dyDescent="0.25">
      <c r="A11" s="303" t="s">
        <v>253</v>
      </c>
      <c r="B11" s="304" t="s">
        <v>10</v>
      </c>
      <c r="C11" s="304">
        <v>20</v>
      </c>
      <c r="D11" s="304" t="s">
        <v>330</v>
      </c>
      <c r="E11" s="305" t="str">
        <f t="shared" ca="1" si="0"/>
        <v>R</v>
      </c>
      <c r="F11" s="306"/>
      <c r="G11" s="307">
        <f t="shared" ca="1" si="1"/>
        <v>32</v>
      </c>
      <c r="H11" s="250"/>
      <c r="I11" s="318"/>
      <c r="J11" s="295" t="s">
        <v>28</v>
      </c>
      <c r="K11" s="318"/>
      <c r="L11" s="295">
        <f t="shared" si="10"/>
        <v>19</v>
      </c>
      <c r="M11" s="296">
        <f t="shared" si="11"/>
        <v>0.3392857142857143</v>
      </c>
      <c r="N11" s="318"/>
      <c r="O11" s="295">
        <f t="shared" ca="1" si="12"/>
        <v>16</v>
      </c>
      <c r="P11" s="296">
        <f t="shared" ca="1" si="13"/>
        <v>0.44444444444444442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14</v>
      </c>
      <c r="AT11" s="286" t="s">
        <v>277</v>
      </c>
      <c r="AV11" s="234">
        <f t="shared" si="21"/>
        <v>23</v>
      </c>
      <c r="AW11" s="234">
        <f>COUNTIF( AV$7:AV11, AV11 )</f>
        <v>3</v>
      </c>
      <c r="AX11" s="287">
        <f t="shared" si="22"/>
        <v>23.3</v>
      </c>
      <c r="AY11" s="234">
        <f t="shared" si="23"/>
        <v>25</v>
      </c>
      <c r="AZ11" s="236"/>
      <c r="BA11" s="236"/>
      <c r="BC11" s="234">
        <f t="shared" ca="1" si="24"/>
        <v>5</v>
      </c>
      <c r="BD11" s="288">
        <f t="shared" ca="1" si="7"/>
        <v>26</v>
      </c>
      <c r="BF11" s="240" t="str">
        <f t="shared" ca="1" si="8"/>
        <v>Integrys Energy Group, Inc.</v>
      </c>
      <c r="BG11" s="240" t="str">
        <f t="shared" ca="1" si="9"/>
        <v>A-</v>
      </c>
      <c r="BH11" s="240">
        <f t="shared" ca="1" si="9"/>
        <v>16</v>
      </c>
      <c r="BI11" s="240" t="str">
        <f t="shared" ca="1" si="9"/>
        <v>TEG</v>
      </c>
    </row>
    <row r="12" spans="1:61" ht="13.8" x14ac:dyDescent="0.25">
      <c r="A12" s="303" t="s">
        <v>369</v>
      </c>
      <c r="B12" s="304" t="s">
        <v>10</v>
      </c>
      <c r="C12" s="304">
        <v>20</v>
      </c>
      <c r="D12" s="304" t="s">
        <v>368</v>
      </c>
      <c r="E12" s="305" t="str">
        <f t="shared" ca="1" si="0"/>
        <v>MR</v>
      </c>
      <c r="F12" s="306"/>
      <c r="G12" s="307">
        <f t="shared" ca="1" si="1"/>
        <v>35</v>
      </c>
      <c r="H12" s="250"/>
      <c r="I12" s="318"/>
      <c r="J12" s="295" t="s">
        <v>49</v>
      </c>
      <c r="K12" s="318"/>
      <c r="L12" s="295">
        <f t="shared" si="10"/>
        <v>9</v>
      </c>
      <c r="M12" s="296">
        <f t="shared" si="11"/>
        <v>0.16071428571428573</v>
      </c>
      <c r="N12" s="318"/>
      <c r="O12" s="295">
        <f t="shared" ca="1" si="12"/>
        <v>4</v>
      </c>
      <c r="P12" s="296">
        <f t="shared" ca="1" si="13"/>
        <v>0.1111111111111111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9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13</v>
      </c>
      <c r="AT12" s="286" t="s">
        <v>279</v>
      </c>
      <c r="AV12" s="234">
        <f t="shared" si="21"/>
        <v>42</v>
      </c>
      <c r="AW12" s="234">
        <f>COUNTIF( AV$7:AV12, AV12 )</f>
        <v>1</v>
      </c>
      <c r="AX12" s="287">
        <f t="shared" si="22"/>
        <v>42.1</v>
      </c>
      <c r="AY12" s="234">
        <f t="shared" si="23"/>
        <v>42</v>
      </c>
      <c r="AZ12" s="236"/>
      <c r="BA12" s="236"/>
      <c r="BC12" s="234">
        <f t="shared" ca="1" si="24"/>
        <v>6</v>
      </c>
      <c r="BD12" s="288">
        <f t="shared" ca="1" si="7"/>
        <v>30</v>
      </c>
      <c r="BF12" s="240" t="str">
        <f t="shared" ca="1" si="8"/>
        <v>NextEra Energy, Inc.</v>
      </c>
      <c r="BG12" s="240" t="str">
        <f t="shared" ca="1" si="9"/>
        <v>A-</v>
      </c>
      <c r="BH12" s="240">
        <f t="shared" ca="1" si="9"/>
        <v>16</v>
      </c>
      <c r="BI12" s="240" t="str">
        <f t="shared" ca="1" si="9"/>
        <v>NEE</v>
      </c>
    </row>
    <row r="13" spans="1:61" ht="13.8" x14ac:dyDescent="0.25">
      <c r="A13" s="303" t="s">
        <v>512</v>
      </c>
      <c r="B13" s="304" t="s">
        <v>10</v>
      </c>
      <c r="C13" s="304">
        <v>20</v>
      </c>
      <c r="D13" s="304" t="s">
        <v>511</v>
      </c>
      <c r="E13" s="305" t="str">
        <f t="shared" ca="1" si="0"/>
        <v>R</v>
      </c>
      <c r="F13" s="306"/>
      <c r="G13" s="307">
        <f t="shared" ca="1" si="1"/>
        <v>37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7.1428571428571425E-2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15</v>
      </c>
      <c r="AT13" s="286" t="s">
        <v>285</v>
      </c>
      <c r="AV13" s="234">
        <f t="shared" si="21"/>
        <v>11</v>
      </c>
      <c r="AW13" s="234">
        <f>COUNTIF( AV$7:AV13, AV13 )</f>
        <v>2</v>
      </c>
      <c r="AX13" s="287">
        <f t="shared" si="22"/>
        <v>11.2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32</v>
      </c>
      <c r="BF13" s="240" t="str">
        <f t="shared" ca="1" si="8"/>
        <v>Eversource</v>
      </c>
      <c r="BG13" s="240" t="str">
        <f t="shared" ca="1" si="9"/>
        <v>A-</v>
      </c>
      <c r="BH13" s="240">
        <f t="shared" ca="1" si="9"/>
        <v>16</v>
      </c>
      <c r="BI13" s="240" t="str">
        <f t="shared" ca="1" si="9"/>
        <v>ES</v>
      </c>
    </row>
    <row r="14" spans="1:61" ht="13.8" x14ac:dyDescent="0.25">
      <c r="A14" s="303" t="s">
        <v>14</v>
      </c>
      <c r="B14" s="304" t="s">
        <v>10</v>
      </c>
      <c r="C14" s="304">
        <v>20</v>
      </c>
      <c r="D14" s="304" t="s">
        <v>334</v>
      </c>
      <c r="E14" s="305" t="str">
        <f t="shared" ca="1" si="0"/>
        <v>R</v>
      </c>
      <c r="F14" s="306"/>
      <c r="G14" s="307">
        <f t="shared" ca="1" si="1"/>
        <v>58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18.392857142857142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14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4</v>
      </c>
      <c r="AX14" s="287">
        <f t="shared" si="22"/>
        <v>23.4</v>
      </c>
      <c r="AY14" s="234">
        <f t="shared" si="23"/>
        <v>26</v>
      </c>
      <c r="AZ14" s="236"/>
      <c r="BA14" s="236"/>
      <c r="BC14" s="234">
        <f t="shared" ca="1" si="24"/>
        <v>8</v>
      </c>
      <c r="BD14" s="288">
        <f t="shared" ca="1" si="7"/>
        <v>50</v>
      </c>
      <c r="BF14" s="240" t="str">
        <f t="shared" ca="1" si="8"/>
        <v>Vectren Corporation</v>
      </c>
      <c r="BG14" s="240" t="str">
        <f t="shared" ca="1" si="9"/>
        <v>A-</v>
      </c>
      <c r="BH14" s="240">
        <f t="shared" ca="1" si="9"/>
        <v>16</v>
      </c>
      <c r="BI14" s="240" t="str">
        <f t="shared" ca="1" si="9"/>
        <v>VVC</v>
      </c>
    </row>
    <row r="15" spans="1:61" ht="13.8" x14ac:dyDescent="0.25">
      <c r="A15" s="303" t="s">
        <v>26</v>
      </c>
      <c r="B15" s="304" t="s">
        <v>10</v>
      </c>
      <c r="C15" s="304">
        <v>20</v>
      </c>
      <c r="D15" s="304" t="s">
        <v>335</v>
      </c>
      <c r="E15" s="305" t="str">
        <f t="shared" ca="1" si="0"/>
        <v>R</v>
      </c>
      <c r="F15" s="306"/>
      <c r="G15" s="307">
        <f t="shared" ca="1" si="1"/>
        <v>60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28</v>
      </c>
      <c r="AS15" s="286">
        <v>14</v>
      </c>
      <c r="AT15" s="286" t="s">
        <v>283</v>
      </c>
      <c r="AV15" s="234">
        <f t="shared" si="21"/>
        <v>23</v>
      </c>
      <c r="AW15" s="234">
        <f>COUNTIF( AV$7:AV15, AV15 )</f>
        <v>5</v>
      </c>
      <c r="AX15" s="287">
        <f t="shared" si="22"/>
        <v>23.5</v>
      </c>
      <c r="AY15" s="234">
        <f t="shared" si="23"/>
        <v>27</v>
      </c>
      <c r="AZ15" s="236"/>
      <c r="BA15" s="236"/>
      <c r="BC15" s="234">
        <f t="shared" ca="1" si="24"/>
        <v>9</v>
      </c>
      <c r="BD15" s="288">
        <f t="shared" ca="1" si="7"/>
        <v>52</v>
      </c>
      <c r="BF15" s="240" t="str">
        <f t="shared" ca="1" si="8"/>
        <v>Wisconsin Energy Corporation</v>
      </c>
      <c r="BG15" s="240" t="str">
        <f t="shared" ca="1" si="9"/>
        <v>A-</v>
      </c>
      <c r="BH15" s="240">
        <f t="shared" ca="1" si="9"/>
        <v>16</v>
      </c>
      <c r="BI15" s="240" t="str">
        <f t="shared" ca="1" si="9"/>
        <v>WEC</v>
      </c>
    </row>
    <row r="16" spans="1:61" ht="13.8" x14ac:dyDescent="0.25">
      <c r="A16" s="303" t="s">
        <v>257</v>
      </c>
      <c r="B16" s="304" t="s">
        <v>10</v>
      </c>
      <c r="C16" s="304">
        <v>20</v>
      </c>
      <c r="D16" s="304" t="s">
        <v>337</v>
      </c>
      <c r="E16" s="305" t="str">
        <f t="shared" ca="1" si="0"/>
        <v>R</v>
      </c>
      <c r="F16" s="306"/>
      <c r="G16" s="307">
        <f t="shared" ca="1" si="1"/>
        <v>61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18.285714285714285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18.361111111111111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18.705882352941178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15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16</v>
      </c>
      <c r="AT16" s="286" t="s">
        <v>291</v>
      </c>
      <c r="AV16" s="234">
        <f t="shared" si="21"/>
        <v>2</v>
      </c>
      <c r="AW16" s="234">
        <f>COUNTIF( AV$7:AV16, AV16 )</f>
        <v>2</v>
      </c>
      <c r="AX16" s="287">
        <f t="shared" si="22"/>
        <v>2.2000000000000002</v>
      </c>
      <c r="AY16" s="234">
        <f t="shared" si="23"/>
        <v>3</v>
      </c>
      <c r="AZ16" s="236"/>
      <c r="BA16" s="236"/>
      <c r="BC16" s="234">
        <f t="shared" ca="1" si="24"/>
        <v>10</v>
      </c>
      <c r="BD16" s="288">
        <f t="shared" ca="1" si="7"/>
        <v>53</v>
      </c>
      <c r="BF16" s="240" t="str">
        <f t="shared" ca="1" si="8"/>
        <v>Xcel Energy Inc.</v>
      </c>
      <c r="BG16" s="240" t="str">
        <f t="shared" ca="1" si="9"/>
        <v>A-</v>
      </c>
      <c r="BH16" s="240">
        <f t="shared" ca="1" si="9"/>
        <v>16</v>
      </c>
      <c r="BI16" s="240" t="str">
        <f t="shared" ca="1" si="9"/>
        <v>XEL</v>
      </c>
    </row>
    <row r="17" spans="1:61" ht="13.8" x14ac:dyDescent="0.25">
      <c r="A17" s="303" t="s">
        <v>15</v>
      </c>
      <c r="B17" s="304" t="s">
        <v>16</v>
      </c>
      <c r="C17" s="304">
        <v>19</v>
      </c>
      <c r="D17" s="304" t="s">
        <v>276</v>
      </c>
      <c r="E17" s="305" t="str">
        <f t="shared" ca="1" si="0"/>
        <v>R</v>
      </c>
      <c r="F17" s="306"/>
      <c r="G17" s="307">
        <f t="shared" ca="1" si="1"/>
        <v>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16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16</v>
      </c>
      <c r="AT17" s="289" t="s">
        <v>86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7"/>
        <v>1</v>
      </c>
      <c r="BF17" s="240" t="str">
        <f t="shared" ca="1" si="8"/>
        <v>ALLETE, Inc.</v>
      </c>
      <c r="BG17" s="240" t="str">
        <f t="shared" ca="1" si="9"/>
        <v>BBB+</v>
      </c>
      <c r="BH17" s="240">
        <f t="shared" ca="1" si="9"/>
        <v>15</v>
      </c>
      <c r="BI17" s="240" t="str">
        <f t="shared" ca="1" si="9"/>
        <v>ALE</v>
      </c>
    </row>
    <row r="18" spans="1:61" ht="13.8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18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61</v>
      </c>
      <c r="AS18" s="286">
        <v>11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15</v>
      </c>
      <c r="BI18" s="240" t="str">
        <f t="shared" ca="1" si="9"/>
        <v>CNP</v>
      </c>
    </row>
    <row r="19" spans="1:61" ht="13.8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19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15</v>
      </c>
      <c r="AT19" s="289" t="s">
        <v>288</v>
      </c>
      <c r="AV19" s="234">
        <f t="shared" si="21"/>
        <v>11</v>
      </c>
      <c r="AW19" s="234">
        <f>COUNTIF( AV$7:AV19, AV19 )</f>
        <v>3</v>
      </c>
      <c r="AX19" s="287">
        <f t="shared" si="22"/>
        <v>11.3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15</v>
      </c>
      <c r="BI19" s="240" t="str">
        <f t="shared" ca="1" si="9"/>
        <v>DTE</v>
      </c>
    </row>
    <row r="20" spans="1:61" ht="13.8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15</v>
      </c>
      <c r="AT20" s="289" t="s">
        <v>289</v>
      </c>
      <c r="AV20" s="234">
        <f t="shared" si="21"/>
        <v>11</v>
      </c>
      <c r="AW20" s="234">
        <f>COUNTIF( AV$7:AV20, AV20 )</f>
        <v>4</v>
      </c>
      <c r="AX20" s="287">
        <f t="shared" si="22"/>
        <v>11.4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15</v>
      </c>
      <c r="BI20" s="240" t="str">
        <f t="shared" ca="1" si="9"/>
        <v>DUK</v>
      </c>
    </row>
    <row r="21" spans="1:61" ht="13.8" x14ac:dyDescent="0.25">
      <c r="A21" s="303" t="s">
        <v>12</v>
      </c>
      <c r="B21" s="304" t="s">
        <v>16</v>
      </c>
      <c r="C21" s="304">
        <v>19</v>
      </c>
      <c r="D21" s="304" t="s">
        <v>308</v>
      </c>
      <c r="E21" s="305" t="str">
        <f t="shared" ca="1" si="0"/>
        <v>D</v>
      </c>
      <c r="F21" s="306"/>
      <c r="G21" s="307">
        <f t="shared" ca="1" si="1"/>
        <v>33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13</v>
      </c>
      <c r="AT21" s="286" t="s">
        <v>295</v>
      </c>
      <c r="AV21" s="234">
        <f t="shared" si="21"/>
        <v>42</v>
      </c>
      <c r="AW21" s="234">
        <f>COUNTIF( AV$7:AV21, AV21 )</f>
        <v>2</v>
      </c>
      <c r="AX21" s="287">
        <f t="shared" si="22"/>
        <v>42.2</v>
      </c>
      <c r="AY21" s="234">
        <f t="shared" si="23"/>
        <v>43</v>
      </c>
      <c r="AZ21" s="236"/>
      <c r="BA21" s="236"/>
      <c r="BC21" s="234">
        <f t="shared" ca="1" si="24"/>
        <v>15</v>
      </c>
      <c r="BD21" s="288">
        <f t="shared" ca="1" si="7"/>
        <v>28</v>
      </c>
      <c r="BF21" s="240" t="str">
        <f t="shared" ca="1" si="8"/>
        <v>MDU Resources Group, Inc.</v>
      </c>
      <c r="BG21" s="240" t="str">
        <f t="shared" ca="1" si="9"/>
        <v>BBB+</v>
      </c>
      <c r="BH21" s="240">
        <f t="shared" ca="1" si="9"/>
        <v>15</v>
      </c>
      <c r="BI21" s="240" t="str">
        <f t="shared" ca="1" si="9"/>
        <v>MDU</v>
      </c>
    </row>
    <row r="22" spans="1:61" ht="13.8" x14ac:dyDescent="0.25">
      <c r="A22" s="303" t="s">
        <v>52</v>
      </c>
      <c r="B22" s="304" t="s">
        <v>16</v>
      </c>
      <c r="C22" s="304">
        <v>19</v>
      </c>
      <c r="D22" s="304" t="s">
        <v>446</v>
      </c>
      <c r="E22" s="305" t="str">
        <f t="shared" ca="1" si="0"/>
        <v>MR</v>
      </c>
      <c r="F22" s="306"/>
      <c r="G22" s="307">
        <f t="shared" ca="1" si="1"/>
        <v>67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14</v>
      </c>
      <c r="AT22" s="286" t="s">
        <v>293</v>
      </c>
      <c r="AV22" s="234">
        <f t="shared" si="21"/>
        <v>23</v>
      </c>
      <c r="AW22" s="234">
        <f>COUNTIF( AV$7:AV22, AV22 )</f>
        <v>6</v>
      </c>
      <c r="AX22" s="287">
        <f t="shared" si="22"/>
        <v>23.6</v>
      </c>
      <c r="AY22" s="234">
        <f t="shared" si="23"/>
        <v>28</v>
      </c>
      <c r="AZ22" s="236"/>
      <c r="BA22" s="236"/>
      <c r="BC22" s="234">
        <f t="shared" ca="1" si="24"/>
        <v>16</v>
      </c>
      <c r="BD22" s="288">
        <f t="shared" ca="1" si="7"/>
        <v>29</v>
      </c>
      <c r="BF22" s="240" t="str">
        <f t="shared" ca="1" si="8"/>
        <v>MidAmerican Energy Holdings Company</v>
      </c>
      <c r="BG22" s="240" t="str">
        <f t="shared" ca="1" si="9"/>
        <v>BBB+</v>
      </c>
      <c r="BH22" s="240">
        <f t="shared" ca="1" si="9"/>
        <v>15</v>
      </c>
      <c r="BI22" s="240" t="str">
        <f t="shared" ca="1" si="9"/>
        <v>**BRK</v>
      </c>
    </row>
    <row r="23" spans="1:61" ht="13.8" x14ac:dyDescent="0.25">
      <c r="A23" s="303" t="s">
        <v>21</v>
      </c>
      <c r="B23" s="304" t="s">
        <v>16</v>
      </c>
      <c r="C23" s="304">
        <v>19</v>
      </c>
      <c r="D23" s="304" t="s">
        <v>315</v>
      </c>
      <c r="E23" s="305" t="str">
        <f t="shared" ca="1" si="0"/>
        <v>MR</v>
      </c>
      <c r="F23" s="306"/>
      <c r="G23" s="307">
        <f t="shared" ca="1" si="1"/>
        <v>41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14</v>
      </c>
      <c r="AT23" s="286" t="s">
        <v>292</v>
      </c>
      <c r="AV23" s="234">
        <f t="shared" si="21"/>
        <v>23</v>
      </c>
      <c r="AW23" s="234">
        <f>COUNTIF( AV$7:AV23, AV23 )</f>
        <v>7</v>
      </c>
      <c r="AX23" s="287">
        <f t="shared" si="22"/>
        <v>23.7</v>
      </c>
      <c r="AY23" s="234">
        <f t="shared" si="23"/>
        <v>29</v>
      </c>
      <c r="AZ23" s="236"/>
      <c r="BA23" s="236"/>
      <c r="BC23" s="234">
        <f t="shared" ca="1" si="24"/>
        <v>17</v>
      </c>
      <c r="BD23" s="288">
        <f t="shared" ca="1" si="7"/>
        <v>35</v>
      </c>
      <c r="BF23" s="240" t="str">
        <f t="shared" ca="1" si="8"/>
        <v>OGE Energy Corp.</v>
      </c>
      <c r="BG23" s="240" t="str">
        <f t="shared" ca="1" si="9"/>
        <v>BBB+</v>
      </c>
      <c r="BH23" s="240">
        <f t="shared" ca="1" si="9"/>
        <v>15</v>
      </c>
      <c r="BI23" s="240" t="str">
        <f t="shared" ca="1" si="9"/>
        <v>OGE</v>
      </c>
    </row>
    <row r="24" spans="1:61" ht="13.8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43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5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15</v>
      </c>
      <c r="BI24" s="240" t="str">
        <f t="shared" ca="1" si="9"/>
        <v>POM</v>
      </c>
    </row>
    <row r="25" spans="1:61" ht="13.8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14</v>
      </c>
      <c r="AT25" s="286" t="s">
        <v>296</v>
      </c>
      <c r="AV25" s="234">
        <f t="shared" si="21"/>
        <v>23</v>
      </c>
      <c r="AW25" s="234">
        <f>COUNTIF( AV$7:AV25, AV25 )</f>
        <v>8</v>
      </c>
      <c r="AX25" s="287">
        <f t="shared" si="22"/>
        <v>23.8</v>
      </c>
      <c r="AY25" s="234">
        <f t="shared" si="23"/>
        <v>30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15</v>
      </c>
      <c r="BI25" s="240" t="str">
        <f t="shared" ca="1" si="9"/>
        <v>PNW</v>
      </c>
    </row>
    <row r="26" spans="1:61" ht="13.8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14</v>
      </c>
      <c r="AT26" s="286" t="s">
        <v>297</v>
      </c>
      <c r="AV26" s="234">
        <f t="shared" si="21"/>
        <v>23</v>
      </c>
      <c r="AW26" s="234">
        <f>COUNTIF( AV$7:AV26, AV26 )</f>
        <v>9</v>
      </c>
      <c r="AX26" s="287">
        <f t="shared" si="22"/>
        <v>23.9</v>
      </c>
      <c r="AY26" s="234">
        <f t="shared" si="23"/>
        <v>31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15</v>
      </c>
      <c r="BI26" s="240" t="str">
        <f t="shared" ca="1" si="9"/>
        <v>SCG</v>
      </c>
    </row>
    <row r="27" spans="1:61" ht="13.8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13</v>
      </c>
      <c r="AT27" s="286" t="s">
        <v>298</v>
      </c>
      <c r="AV27" s="234">
        <f t="shared" si="21"/>
        <v>42</v>
      </c>
      <c r="AW27" s="234">
        <f>COUNTIF( AV$7:AV27, AV27 )</f>
        <v>3</v>
      </c>
      <c r="AX27" s="287">
        <f t="shared" si="22"/>
        <v>42.3</v>
      </c>
      <c r="AY27" s="234">
        <f t="shared" si="23"/>
        <v>44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15</v>
      </c>
      <c r="BI27" s="240" t="str">
        <f t="shared" ca="1" si="9"/>
        <v>SRE</v>
      </c>
    </row>
    <row r="28" spans="1:61" ht="13.8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14</v>
      </c>
      <c r="AT28" s="286" t="s">
        <v>300</v>
      </c>
      <c r="AV28" s="234">
        <f t="shared" si="21"/>
        <v>23</v>
      </c>
      <c r="AW28" s="234">
        <f>COUNTIF( AV$7:AV28, AV28 )</f>
        <v>10</v>
      </c>
      <c r="AX28" s="287">
        <f t="shared" si="22"/>
        <v>24</v>
      </c>
      <c r="AY28" s="234">
        <f t="shared" si="23"/>
        <v>32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15</v>
      </c>
      <c r="BI28" s="240" t="str">
        <f t="shared" ca="1" si="9"/>
        <v>TE</v>
      </c>
    </row>
    <row r="29" spans="1:61" ht="13.8" x14ac:dyDescent="0.25">
      <c r="A29" s="303" t="s">
        <v>9</v>
      </c>
      <c r="B29" s="304" t="s">
        <v>28</v>
      </c>
      <c r="C29" s="304">
        <v>18</v>
      </c>
      <c r="D29" s="304" t="s">
        <v>273</v>
      </c>
      <c r="E29" s="305" t="str">
        <f t="shared" ca="1" si="0"/>
        <v>R</v>
      </c>
      <c r="F29" s="306"/>
      <c r="G29" s="307">
        <f t="shared" ca="1" si="1"/>
        <v>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>
        <f t="shared" ca="1" si="3"/>
        <v>1</v>
      </c>
      <c r="AH29" s="236" t="str">
        <f t="shared" ca="1" si="19"/>
        <v/>
      </c>
      <c r="AJ29" s="236">
        <f t="shared" ca="1" si="4"/>
        <v>45</v>
      </c>
      <c r="AK29" s="236" t="str">
        <f t="shared" ca="1" si="20"/>
        <v>BBB-</v>
      </c>
      <c r="AL29" s="236">
        <f t="shared" ca="1" si="20"/>
        <v>17</v>
      </c>
      <c r="AM29" s="236" t="str">
        <f t="shared" ca="1" si="5"/>
        <v>Change</v>
      </c>
      <c r="AQ29" s="286" t="s">
        <v>39</v>
      </c>
      <c r="AR29" s="286" t="s">
        <v>49</v>
      </c>
      <c r="AS29" s="286">
        <v>13</v>
      </c>
      <c r="AT29" s="289" t="s">
        <v>301</v>
      </c>
      <c r="AV29" s="234">
        <f t="shared" si="21"/>
        <v>42</v>
      </c>
      <c r="AW29" s="234">
        <f>COUNTIF( AV$7:AV29, AV29 )</f>
        <v>4</v>
      </c>
      <c r="AX29" s="287">
        <f t="shared" si="22"/>
        <v>42.4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7"/>
        <v>3</v>
      </c>
      <c r="BF29" s="240" t="str">
        <f t="shared" ca="1" si="8"/>
        <v>Ameren Corporation</v>
      </c>
      <c r="BG29" s="240" t="str">
        <f t="shared" ca="1" si="9"/>
        <v>BBB</v>
      </c>
      <c r="BH29" s="240">
        <f t="shared" ca="1" si="9"/>
        <v>14</v>
      </c>
      <c r="BI29" s="240" t="str">
        <f t="shared" ca="1" si="9"/>
        <v>AEE</v>
      </c>
    </row>
    <row r="30" spans="1:61" ht="13.8" x14ac:dyDescent="0.25">
      <c r="A30" s="303" t="s">
        <v>258</v>
      </c>
      <c r="B30" s="304" t="s">
        <v>28</v>
      </c>
      <c r="C30" s="304">
        <v>18</v>
      </c>
      <c r="D30" s="304" t="s">
        <v>274</v>
      </c>
      <c r="E30" s="305" t="str">
        <f t="shared" ca="1" si="0"/>
        <v>R</v>
      </c>
      <c r="F30" s="306"/>
      <c r="G30" s="307">
        <f t="shared" ca="1" si="1"/>
        <v>10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29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14</v>
      </c>
      <c r="AT30" s="286" t="s">
        <v>443</v>
      </c>
      <c r="AV30" s="234">
        <f t="shared" si="21"/>
        <v>23</v>
      </c>
      <c r="AW30" s="234">
        <f>COUNTIF( AV$7:AV30, AV30 )</f>
        <v>11</v>
      </c>
      <c r="AX30" s="287">
        <f t="shared" si="22"/>
        <v>24.1</v>
      </c>
      <c r="AY30" s="234">
        <f t="shared" si="23"/>
        <v>33</v>
      </c>
      <c r="AZ30" s="236"/>
      <c r="BA30" s="236"/>
      <c r="BC30" s="234">
        <f t="shared" ca="1" si="24"/>
        <v>24</v>
      </c>
      <c r="BD30" s="288">
        <f t="shared" ca="1" si="7"/>
        <v>4</v>
      </c>
      <c r="BF30" s="240" t="str">
        <f t="shared" ca="1" si="8"/>
        <v>American Electric Power Company, Inc.</v>
      </c>
      <c r="BG30" s="240" t="str">
        <f t="shared" ca="1" si="9"/>
        <v>BBB</v>
      </c>
      <c r="BH30" s="240">
        <f t="shared" ca="1" si="9"/>
        <v>14</v>
      </c>
      <c r="BI30" s="240" t="str">
        <f t="shared" ca="1" si="9"/>
        <v>AEP</v>
      </c>
    </row>
    <row r="31" spans="1:61" ht="13.8" x14ac:dyDescent="0.25">
      <c r="A31" s="303" t="s">
        <v>55</v>
      </c>
      <c r="B31" s="304" t="s">
        <v>28</v>
      </c>
      <c r="C31" s="304">
        <v>18</v>
      </c>
      <c r="D31" s="304" t="s">
        <v>277</v>
      </c>
      <c r="E31" s="305" t="str">
        <f t="shared" ca="1" si="0"/>
        <v>R</v>
      </c>
      <c r="F31" s="306"/>
      <c r="G31" s="307">
        <f t="shared" ca="1" si="1"/>
        <v>11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30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14</v>
      </c>
      <c r="AT31" s="286" t="s">
        <v>302</v>
      </c>
      <c r="AV31" s="234">
        <f t="shared" si="21"/>
        <v>23</v>
      </c>
      <c r="AW31" s="234">
        <f>COUNTIF( AV$7:AV31, AV31 )</f>
        <v>12</v>
      </c>
      <c r="AX31" s="287">
        <f t="shared" si="22"/>
        <v>24.2</v>
      </c>
      <c r="AY31" s="234">
        <f t="shared" si="23"/>
        <v>34</v>
      </c>
      <c r="AZ31" s="236"/>
      <c r="BA31" s="236"/>
      <c r="BC31" s="234">
        <f t="shared" ca="1" si="24"/>
        <v>25</v>
      </c>
      <c r="BD31" s="288">
        <f t="shared" ca="1" si="7"/>
        <v>5</v>
      </c>
      <c r="BF31" s="240" t="str">
        <f t="shared" ca="1" si="8"/>
        <v>Avista Corporation</v>
      </c>
      <c r="BG31" s="240" t="str">
        <f t="shared" ca="1" si="9"/>
        <v>BBB</v>
      </c>
      <c r="BH31" s="240">
        <f t="shared" ca="1" si="9"/>
        <v>14</v>
      </c>
      <c r="BI31" s="240" t="str">
        <f t="shared" ca="1" si="9"/>
        <v>AVA</v>
      </c>
    </row>
    <row r="32" spans="1:61" ht="13.8" x14ac:dyDescent="0.25">
      <c r="A32" s="303" t="s">
        <v>30</v>
      </c>
      <c r="B32" s="304" t="s">
        <v>28</v>
      </c>
      <c r="C32" s="304">
        <v>18</v>
      </c>
      <c r="D32" s="304" t="s">
        <v>284</v>
      </c>
      <c r="E32" s="305" t="str">
        <f t="shared" ca="1" si="0"/>
        <v>R</v>
      </c>
      <c r="F32" s="306"/>
      <c r="G32" s="307">
        <f t="shared" ca="1" si="1"/>
        <v>16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31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16</v>
      </c>
      <c r="AT32" s="286" t="s">
        <v>330</v>
      </c>
      <c r="AV32" s="234">
        <f t="shared" si="21"/>
        <v>2</v>
      </c>
      <c r="AW32" s="234">
        <f>COUNTIF( AV$7:AV32, AV32 )</f>
        <v>4</v>
      </c>
      <c r="AX32" s="287">
        <f t="shared" si="22"/>
        <v>2.4</v>
      </c>
      <c r="AY32" s="234">
        <f t="shared" si="23"/>
        <v>5</v>
      </c>
      <c r="AZ32" s="236"/>
      <c r="BA32" s="236"/>
      <c r="BC32" s="234">
        <f t="shared" ca="1" si="24"/>
        <v>26</v>
      </c>
      <c r="BD32" s="288">
        <f t="shared" ca="1" si="7"/>
        <v>8</v>
      </c>
      <c r="BF32" s="240" t="str">
        <f t="shared" ca="1" si="8"/>
        <v>Cleco Corporation</v>
      </c>
      <c r="BG32" s="240" t="str">
        <f t="shared" ca="1" si="9"/>
        <v>BBB</v>
      </c>
      <c r="BH32" s="240">
        <f t="shared" ca="1" si="9"/>
        <v>14</v>
      </c>
      <c r="BI32" s="240" t="str">
        <f t="shared" ca="1" si="9"/>
        <v>CNL</v>
      </c>
    </row>
    <row r="33" spans="1:61" ht="13.8" x14ac:dyDescent="0.25">
      <c r="A33" s="303" t="s">
        <v>60</v>
      </c>
      <c r="B33" s="304" t="s">
        <v>28</v>
      </c>
      <c r="C33" s="304">
        <v>18</v>
      </c>
      <c r="D33" s="304" t="s">
        <v>283</v>
      </c>
      <c r="E33" s="305" t="str">
        <f t="shared" ca="1" si="0"/>
        <v>R</v>
      </c>
      <c r="F33" s="306"/>
      <c r="G33" s="307">
        <f t="shared" ca="1" si="1"/>
        <v>17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>
        <f t="shared" ca="1" si="3"/>
        <v>1</v>
      </c>
      <c r="AH33" s="236" t="str">
        <f t="shared" ca="1" si="19"/>
        <v/>
      </c>
      <c r="AJ33" s="236">
        <f t="shared" ca="1" si="4"/>
        <v>47</v>
      </c>
      <c r="AK33" s="236" t="str">
        <f t="shared" ca="1" si="20"/>
        <v>BBB-</v>
      </c>
      <c r="AL33" s="236">
        <f t="shared" ca="1" si="20"/>
        <v>17</v>
      </c>
      <c r="AM33" s="236" t="str">
        <f t="shared" ca="1" si="5"/>
        <v>Change</v>
      </c>
      <c r="AQ33" s="286" t="s">
        <v>58</v>
      </c>
      <c r="AR33" s="286" t="s">
        <v>49</v>
      </c>
      <c r="AS33" s="286">
        <v>13</v>
      </c>
      <c r="AT33" s="286" t="s">
        <v>445</v>
      </c>
      <c r="AV33" s="234">
        <f t="shared" si="21"/>
        <v>42</v>
      </c>
      <c r="AW33" s="234">
        <f>COUNTIF( AV$7:AV33, AV33 )</f>
        <v>5</v>
      </c>
      <c r="AX33" s="287">
        <f t="shared" si="22"/>
        <v>42.5</v>
      </c>
      <c r="AY33" s="234">
        <f t="shared" si="23"/>
        <v>46</v>
      </c>
      <c r="AZ33" s="236"/>
      <c r="BA33" s="236"/>
      <c r="BC33" s="234">
        <f t="shared" ca="1" si="24"/>
        <v>27</v>
      </c>
      <c r="BD33" s="288">
        <f t="shared" ca="1" si="7"/>
        <v>9</v>
      </c>
      <c r="BF33" s="240" t="str">
        <f t="shared" ca="1" si="8"/>
        <v>CMS Energy Corporation</v>
      </c>
      <c r="BG33" s="240" t="str">
        <f t="shared" ca="1" si="9"/>
        <v>BBB</v>
      </c>
      <c r="BH33" s="240">
        <f t="shared" ca="1" si="9"/>
        <v>14</v>
      </c>
      <c r="BI33" s="240" t="str">
        <f t="shared" ca="1" si="9"/>
        <v>CMS</v>
      </c>
    </row>
    <row r="34" spans="1:61" ht="13.8" x14ac:dyDescent="0.25">
      <c r="A34" s="303" t="s">
        <v>34</v>
      </c>
      <c r="B34" s="304" t="s">
        <v>28</v>
      </c>
      <c r="C34" s="304">
        <v>18</v>
      </c>
      <c r="D34" s="304" t="s">
        <v>293</v>
      </c>
      <c r="E34" s="305" t="str">
        <f t="shared" ca="1" si="0"/>
        <v>R</v>
      </c>
      <c r="F34" s="306"/>
      <c r="G34" s="307">
        <f t="shared" ca="1" si="1"/>
        <v>24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32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15</v>
      </c>
      <c r="AT34" s="286" t="s">
        <v>308</v>
      </c>
      <c r="AV34" s="234">
        <f t="shared" si="21"/>
        <v>11</v>
      </c>
      <c r="AW34" s="234">
        <f>COUNTIF( AV$7:AV34, AV34 )</f>
        <v>5</v>
      </c>
      <c r="AX34" s="287">
        <f t="shared" si="22"/>
        <v>11.5</v>
      </c>
      <c r="AY34" s="234">
        <f t="shared" si="23"/>
        <v>15</v>
      </c>
      <c r="AZ34" s="236"/>
      <c r="BA34" s="236"/>
      <c r="BC34" s="234">
        <f t="shared" ca="1" si="24"/>
        <v>28</v>
      </c>
      <c r="BD34" s="288">
        <f t="shared" ca="1" si="7"/>
        <v>16</v>
      </c>
      <c r="BF34" s="240" t="str">
        <f t="shared" ca="1" si="8"/>
        <v>El Paso Electric Company</v>
      </c>
      <c r="BG34" s="240" t="str">
        <f t="shared" ca="1" si="9"/>
        <v>BBB</v>
      </c>
      <c r="BH34" s="240">
        <f t="shared" ca="1" si="9"/>
        <v>14</v>
      </c>
      <c r="BI34" s="240" t="str">
        <f t="shared" ca="1" si="9"/>
        <v>EE</v>
      </c>
    </row>
    <row r="35" spans="1:61" ht="13.8" x14ac:dyDescent="0.25">
      <c r="A35" s="303" t="s">
        <v>35</v>
      </c>
      <c r="B35" s="304" t="s">
        <v>28</v>
      </c>
      <c r="C35" s="304">
        <v>18</v>
      </c>
      <c r="D35" s="304" t="s">
        <v>292</v>
      </c>
      <c r="E35" s="305" t="str">
        <f t="shared" ca="1" si="0"/>
        <v>R</v>
      </c>
      <c r="F35" s="306"/>
      <c r="G35" s="307">
        <f t="shared" ca="1" si="1"/>
        <v>25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>
        <f t="shared" ca="1" si="3"/>
        <v>1</v>
      </c>
      <c r="AH35" s="236" t="str">
        <f t="shared" ca="1" si="19"/>
        <v/>
      </c>
      <c r="AJ35" s="236">
        <f t="shared" ca="1" si="4"/>
        <v>49</v>
      </c>
      <c r="AK35" s="236" t="str">
        <f t="shared" ca="1" si="20"/>
        <v>BBB-</v>
      </c>
      <c r="AL35" s="236">
        <f t="shared" ca="1" si="20"/>
        <v>17</v>
      </c>
      <c r="AM35" s="236" t="str">
        <f t="shared" ca="1" si="5"/>
        <v>Change</v>
      </c>
      <c r="AQ35" s="286" t="s">
        <v>52</v>
      </c>
      <c r="AR35" s="286" t="s">
        <v>16</v>
      </c>
      <c r="AS35" s="286">
        <v>15</v>
      </c>
      <c r="AT35" s="286" t="s">
        <v>446</v>
      </c>
      <c r="AV35" s="234">
        <f t="shared" si="21"/>
        <v>11</v>
      </c>
      <c r="AW35" s="234">
        <f>COUNTIF( AV$7:AV35, AV35 )</f>
        <v>6</v>
      </c>
      <c r="AX35" s="287">
        <f t="shared" si="22"/>
        <v>11.6</v>
      </c>
      <c r="AY35" s="234">
        <f t="shared" si="23"/>
        <v>16</v>
      </c>
      <c r="AZ35" s="236"/>
      <c r="BA35" s="236"/>
      <c r="BC35" s="234">
        <f t="shared" ca="1" si="24"/>
        <v>29</v>
      </c>
      <c r="BD35" s="288">
        <f t="shared" ca="1" si="7"/>
        <v>17</v>
      </c>
      <c r="BF35" s="240" t="str">
        <f t="shared" ca="1" si="8"/>
        <v>Empire District Electric Company</v>
      </c>
      <c r="BG35" s="240" t="str">
        <f t="shared" ca="1" si="9"/>
        <v>BBB</v>
      </c>
      <c r="BH35" s="240">
        <f t="shared" ca="1" si="9"/>
        <v>14</v>
      </c>
      <c r="BI35" s="240" t="str">
        <f t="shared" ca="1" si="9"/>
        <v>EDE</v>
      </c>
    </row>
    <row r="36" spans="1:61" ht="13.8" x14ac:dyDescent="0.25">
      <c r="A36" s="303" t="s">
        <v>36</v>
      </c>
      <c r="B36" s="304" t="s">
        <v>28</v>
      </c>
      <c r="C36" s="304">
        <v>18</v>
      </c>
      <c r="D36" s="304" t="s">
        <v>296</v>
      </c>
      <c r="E36" s="305" t="str">
        <f t="shared" ca="1" si="0"/>
        <v>R</v>
      </c>
      <c r="F36" s="306"/>
      <c r="G36" s="307">
        <f t="shared" ca="1" si="1"/>
        <v>26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34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16</v>
      </c>
      <c r="AT36" s="286" t="s">
        <v>368</v>
      </c>
      <c r="AV36" s="234">
        <f t="shared" si="21"/>
        <v>2</v>
      </c>
      <c r="AW36" s="234">
        <f>COUNTIF( AV$7:AV36, AV36 )</f>
        <v>5</v>
      </c>
      <c r="AX36" s="287">
        <f t="shared" si="22"/>
        <v>2.5</v>
      </c>
      <c r="AY36" s="234">
        <f t="shared" si="23"/>
        <v>6</v>
      </c>
      <c r="AZ36" s="236"/>
      <c r="BA36" s="236"/>
      <c r="BC36" s="234">
        <f t="shared" ca="1" si="24"/>
        <v>30</v>
      </c>
      <c r="BD36" s="288">
        <f t="shared" ca="1" si="7"/>
        <v>19</v>
      </c>
      <c r="BF36" s="240" t="str">
        <f t="shared" ca="1" si="8"/>
        <v>Entergy Corporation</v>
      </c>
      <c r="BG36" s="240" t="str">
        <f t="shared" ca="1" si="9"/>
        <v>BBB</v>
      </c>
      <c r="BH36" s="240">
        <f t="shared" ca="1" si="9"/>
        <v>14</v>
      </c>
      <c r="BI36" s="240" t="str">
        <f t="shared" ca="1" si="9"/>
        <v>ETR</v>
      </c>
    </row>
    <row r="37" spans="1:61" ht="13.8" x14ac:dyDescent="0.25">
      <c r="A37" s="303" t="s">
        <v>11</v>
      </c>
      <c r="B37" s="304" t="s">
        <v>28</v>
      </c>
      <c r="C37" s="304">
        <v>18</v>
      </c>
      <c r="D37" s="304" t="s">
        <v>297</v>
      </c>
      <c r="E37" s="305" t="str">
        <f t="shared" ca="1" si="0"/>
        <v>MR</v>
      </c>
      <c r="F37" s="306"/>
      <c r="G37" s="307">
        <f t="shared" ca="1" si="1"/>
        <v>27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35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13</v>
      </c>
      <c r="AT37" s="286" t="s">
        <v>310</v>
      </c>
      <c r="AV37" s="234">
        <f t="shared" si="21"/>
        <v>42</v>
      </c>
      <c r="AW37" s="234">
        <f>COUNTIF( AV$7:AV37, AV37 )</f>
        <v>6</v>
      </c>
      <c r="AX37" s="287">
        <f t="shared" si="22"/>
        <v>42.6</v>
      </c>
      <c r="AY37" s="234">
        <f t="shared" si="23"/>
        <v>47</v>
      </c>
      <c r="AZ37" s="236"/>
      <c r="BA37" s="236"/>
      <c r="BC37" s="234">
        <f t="shared" ca="1" si="24"/>
        <v>31</v>
      </c>
      <c r="BD37" s="288">
        <f t="shared" ca="1" si="7"/>
        <v>20</v>
      </c>
      <c r="BF37" s="240" t="str">
        <f t="shared" ca="1" si="8"/>
        <v>Exelon Corporation</v>
      </c>
      <c r="BG37" s="240" t="str">
        <f t="shared" ca="1" si="9"/>
        <v>BBB</v>
      </c>
      <c r="BH37" s="240">
        <f t="shared" ca="1" si="9"/>
        <v>14</v>
      </c>
      <c r="BI37" s="240" t="str">
        <f t="shared" ca="1" si="9"/>
        <v>EXC</v>
      </c>
    </row>
    <row r="38" spans="1:61" ht="13.8" x14ac:dyDescent="0.25">
      <c r="A38" s="303" t="s">
        <v>260</v>
      </c>
      <c r="B38" s="304" t="s">
        <v>28</v>
      </c>
      <c r="C38" s="304">
        <v>18</v>
      </c>
      <c r="D38" s="304" t="s">
        <v>300</v>
      </c>
      <c r="E38" s="305" t="str">
        <f t="shared" ca="1" si="0"/>
        <v>R</v>
      </c>
      <c r="F38" s="306"/>
      <c r="G38" s="307">
        <f t="shared" ca="1" si="1"/>
        <v>29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36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16</v>
      </c>
      <c r="AT38" s="289" t="s">
        <v>511</v>
      </c>
      <c r="AV38" s="234">
        <f t="shared" si="21"/>
        <v>2</v>
      </c>
      <c r="AW38" s="234">
        <f>COUNTIF( AV$7:AV38, AV38 )</f>
        <v>6</v>
      </c>
      <c r="AX38" s="287">
        <f t="shared" si="22"/>
        <v>2.6</v>
      </c>
      <c r="AY38" s="234">
        <f t="shared" si="23"/>
        <v>7</v>
      </c>
      <c r="AZ38" s="236"/>
      <c r="BA38" s="236"/>
      <c r="BC38" s="234">
        <f t="shared" ca="1" si="24"/>
        <v>32</v>
      </c>
      <c r="BD38" s="288">
        <f t="shared" ca="1" si="7"/>
        <v>22</v>
      </c>
      <c r="BF38" s="240" t="str">
        <f t="shared" ca="1" si="8"/>
        <v>Great Plains Energy Inc.</v>
      </c>
      <c r="BG38" s="240" t="str">
        <f t="shared" ca="1" si="9"/>
        <v>BBB</v>
      </c>
      <c r="BH38" s="240">
        <f t="shared" ca="1" si="9"/>
        <v>14</v>
      </c>
      <c r="BI38" s="240" t="str">
        <f t="shared" ca="1" si="9"/>
        <v>GXP</v>
      </c>
    </row>
    <row r="39" spans="1:61" ht="13.8" x14ac:dyDescent="0.25">
      <c r="A39" s="303" t="s">
        <v>451</v>
      </c>
      <c r="B39" s="304" t="s">
        <v>28</v>
      </c>
      <c r="C39" s="304">
        <v>18</v>
      </c>
      <c r="D39" s="304" t="s">
        <v>443</v>
      </c>
      <c r="E39" s="305" t="str">
        <f t="shared" ca="1" si="0"/>
        <v>R</v>
      </c>
      <c r="F39" s="306"/>
      <c r="G39" s="307">
        <f t="shared" ca="1" si="1"/>
        <v>63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33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14</v>
      </c>
      <c r="AT39" s="286" t="s">
        <v>314</v>
      </c>
      <c r="AV39" s="234">
        <f t="shared" si="21"/>
        <v>23</v>
      </c>
      <c r="AW39" s="234">
        <f>COUNTIF( AV$7:AV39, AV39 )</f>
        <v>13</v>
      </c>
      <c r="AX39" s="287">
        <f t="shared" si="22"/>
        <v>24.3</v>
      </c>
      <c r="AY39" s="234">
        <f t="shared" si="23"/>
        <v>35</v>
      </c>
      <c r="AZ39" s="236"/>
      <c r="BA39" s="236"/>
      <c r="BC39" s="234">
        <f t="shared" ca="1" si="24"/>
        <v>33</v>
      </c>
      <c r="BD39" s="288">
        <f t="shared" ca="1" si="7"/>
        <v>24</v>
      </c>
      <c r="BF39" s="240" t="str">
        <f t="shared" ref="BF39:BF63" ca="1" si="25">OFFSET( AQ$6, $BD39, 0 )</f>
        <v>Iberdrola USA</v>
      </c>
      <c r="BG39" s="240" t="str">
        <f t="shared" ca="1" si="9"/>
        <v>BBB</v>
      </c>
      <c r="BH39" s="240">
        <f t="shared" ca="1" si="9"/>
        <v>14</v>
      </c>
      <c r="BI39" s="240" t="str">
        <f t="shared" ca="1" si="9"/>
        <v>**EAST</v>
      </c>
    </row>
    <row r="40" spans="1:61" ht="13.8" x14ac:dyDescent="0.25">
      <c r="A40" s="303" t="s">
        <v>20</v>
      </c>
      <c r="B40" s="304" t="s">
        <v>28</v>
      </c>
      <c r="C40" s="304">
        <v>18</v>
      </c>
      <c r="D40" s="304" t="s">
        <v>302</v>
      </c>
      <c r="E40" s="305" t="str">
        <f t="shared" ca="1" si="0"/>
        <v>R</v>
      </c>
      <c r="F40" s="306"/>
      <c r="G40" s="307">
        <f t="shared" ca="1" si="1"/>
        <v>31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37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13</v>
      </c>
      <c r="AT40" s="286" t="s">
        <v>313</v>
      </c>
      <c r="AV40" s="234">
        <f t="shared" si="21"/>
        <v>42</v>
      </c>
      <c r="AW40" s="234">
        <f>COUNTIF( AV$7:AV40, AV40 )</f>
        <v>7</v>
      </c>
      <c r="AX40" s="287">
        <f t="shared" si="22"/>
        <v>42.7</v>
      </c>
      <c r="AY40" s="234">
        <f t="shared" si="23"/>
        <v>48</v>
      </c>
      <c r="AZ40" s="236"/>
      <c r="BA40" s="236"/>
      <c r="BC40" s="234">
        <f t="shared" ca="1" si="24"/>
        <v>34</v>
      </c>
      <c r="BD40" s="288">
        <f t="shared" ca="1" si="7"/>
        <v>25</v>
      </c>
      <c r="BF40" s="240" t="str">
        <f t="shared" ca="1" si="25"/>
        <v>IDACORP, Inc.</v>
      </c>
      <c r="BG40" s="240" t="str">
        <f t="shared" ca="1" si="9"/>
        <v>BBB</v>
      </c>
      <c r="BH40" s="240">
        <f t="shared" ca="1" si="9"/>
        <v>14</v>
      </c>
      <c r="BI40" s="240" t="str">
        <f t="shared" ca="1" si="9"/>
        <v>IDA</v>
      </c>
    </row>
    <row r="41" spans="1:61" ht="13.8" x14ac:dyDescent="0.25">
      <c r="A41" s="303" t="s">
        <v>66</v>
      </c>
      <c r="B41" s="304" t="s">
        <v>28</v>
      </c>
      <c r="C41" s="304">
        <v>18</v>
      </c>
      <c r="D41" s="304" t="s">
        <v>314</v>
      </c>
      <c r="E41" s="305" t="str">
        <f t="shared" ca="1" si="0"/>
        <v>R</v>
      </c>
      <c r="F41" s="306"/>
      <c r="G41" s="307">
        <f t="shared" ca="1" si="1"/>
        <v>38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38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15</v>
      </c>
      <c r="AT41" s="286" t="s">
        <v>315</v>
      </c>
      <c r="AV41" s="234">
        <f t="shared" si="21"/>
        <v>11</v>
      </c>
      <c r="AW41" s="234">
        <f>COUNTIF( AV$7:AV41, AV41 )</f>
        <v>7</v>
      </c>
      <c r="AX41" s="287">
        <f t="shared" si="22"/>
        <v>11.7</v>
      </c>
      <c r="AY41" s="234">
        <f t="shared" si="23"/>
        <v>17</v>
      </c>
      <c r="AZ41" s="236"/>
      <c r="BA41" s="236"/>
      <c r="BC41" s="234">
        <f t="shared" ca="1" si="24"/>
        <v>35</v>
      </c>
      <c r="BD41" s="288">
        <f t="shared" ca="1" si="7"/>
        <v>33</v>
      </c>
      <c r="BF41" s="240" t="str">
        <f t="shared" ca="1" si="25"/>
        <v>NorthWestern Corporation</v>
      </c>
      <c r="BG41" s="240" t="str">
        <f t="shared" ca="1" si="9"/>
        <v>BBB</v>
      </c>
      <c r="BH41" s="240">
        <f t="shared" ca="1" si="9"/>
        <v>14</v>
      </c>
      <c r="BI41" s="240" t="str">
        <f t="shared" ca="1" si="9"/>
        <v>NWE</v>
      </c>
    </row>
    <row r="42" spans="1:61" ht="13.8" x14ac:dyDescent="0.25">
      <c r="A42" s="303" t="s">
        <v>53</v>
      </c>
      <c r="B42" s="304" t="s">
        <v>28</v>
      </c>
      <c r="C42" s="304">
        <v>18</v>
      </c>
      <c r="D42" s="304" t="s">
        <v>317</v>
      </c>
      <c r="E42" s="305" t="str">
        <f t="shared" ca="1" si="0"/>
        <v>R</v>
      </c>
      <c r="F42" s="306"/>
      <c r="G42" s="307">
        <f t="shared" ca="1" si="1"/>
        <v>44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39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13</v>
      </c>
      <c r="AT42" s="286" t="s">
        <v>316</v>
      </c>
      <c r="AV42" s="234">
        <f t="shared" si="21"/>
        <v>42</v>
      </c>
      <c r="AW42" s="234">
        <f>COUNTIF( AV$7:AV42, AV42 )</f>
        <v>8</v>
      </c>
      <c r="AX42" s="287">
        <f t="shared" si="22"/>
        <v>42.8</v>
      </c>
      <c r="AY42" s="234">
        <f t="shared" si="23"/>
        <v>49</v>
      </c>
      <c r="AZ42" s="236"/>
      <c r="BA42" s="236"/>
      <c r="BC42" s="234">
        <f t="shared" ca="1" si="24"/>
        <v>36</v>
      </c>
      <c r="BD42" s="288">
        <f t="shared" ca="1" si="7"/>
        <v>38</v>
      </c>
      <c r="BF42" s="240" t="str">
        <f t="shared" ca="1" si="25"/>
        <v>PG&amp;E Corporation</v>
      </c>
      <c r="BG42" s="240" t="str">
        <f t="shared" ca="1" si="9"/>
        <v>BBB</v>
      </c>
      <c r="BH42" s="240">
        <f t="shared" ca="1" si="9"/>
        <v>14</v>
      </c>
      <c r="BI42" s="240" t="str">
        <f t="shared" ca="1" si="9"/>
        <v>PCG</v>
      </c>
    </row>
    <row r="43" spans="1:61" ht="13.8" x14ac:dyDescent="0.25">
      <c r="A43" s="303" t="s">
        <v>24</v>
      </c>
      <c r="B43" s="304" t="s">
        <v>28</v>
      </c>
      <c r="C43" s="304">
        <v>18</v>
      </c>
      <c r="D43" s="304" t="s">
        <v>323</v>
      </c>
      <c r="E43" s="305" t="str">
        <f t="shared" ca="1" si="0"/>
        <v>R</v>
      </c>
      <c r="F43" s="306"/>
      <c r="G43" s="307">
        <f t="shared" ca="1" si="1"/>
        <v>47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40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15</v>
      </c>
      <c r="AT43" s="286" t="s">
        <v>322</v>
      </c>
      <c r="AV43" s="234">
        <f t="shared" si="21"/>
        <v>11</v>
      </c>
      <c r="AW43" s="234">
        <f>COUNTIF( AV$7:AV43, AV43 )</f>
        <v>8</v>
      </c>
      <c r="AX43" s="287">
        <f t="shared" si="22"/>
        <v>11.8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41</v>
      </c>
      <c r="BF43" s="240" t="str">
        <f t="shared" ca="1" si="25"/>
        <v>Portland General Electric Company</v>
      </c>
      <c r="BG43" s="240" t="str">
        <f t="shared" ca="1" si="9"/>
        <v>BBB</v>
      </c>
      <c r="BH43" s="240">
        <f t="shared" ca="1" si="9"/>
        <v>14</v>
      </c>
      <c r="BI43" s="240" t="str">
        <f t="shared" ca="1" si="9"/>
        <v>POR</v>
      </c>
    </row>
    <row r="44" spans="1:61" ht="13.8" x14ac:dyDescent="0.25">
      <c r="A44" s="303" t="s">
        <v>43</v>
      </c>
      <c r="B44" s="304" t="s">
        <v>28</v>
      </c>
      <c r="C44" s="304">
        <v>18</v>
      </c>
      <c r="D44" s="304" t="s">
        <v>324</v>
      </c>
      <c r="E44" s="305" t="str">
        <f t="shared" ca="1" si="0"/>
        <v>MR</v>
      </c>
      <c r="F44" s="306"/>
      <c r="G44" s="307">
        <f t="shared" ca="1" si="1"/>
        <v>48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41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14</v>
      </c>
      <c r="AT44" s="286" t="s">
        <v>317</v>
      </c>
      <c r="AV44" s="234">
        <f t="shared" si="21"/>
        <v>23</v>
      </c>
      <c r="AW44" s="234">
        <f>COUNTIF( AV$7:AV44, AV44 )</f>
        <v>14</v>
      </c>
      <c r="AX44" s="287">
        <f t="shared" si="22"/>
        <v>24.4</v>
      </c>
      <c r="AY44" s="234">
        <f t="shared" si="23"/>
        <v>36</v>
      </c>
      <c r="AZ44" s="236"/>
      <c r="BA44" s="236"/>
      <c r="BC44" s="234">
        <f t="shared" ca="1" si="24"/>
        <v>38</v>
      </c>
      <c r="BD44" s="288">
        <f t="shared" ca="1" si="7"/>
        <v>42</v>
      </c>
      <c r="BF44" s="240" t="str">
        <f t="shared" ca="1" si="25"/>
        <v>PPL Corporation</v>
      </c>
      <c r="BG44" s="240" t="str">
        <f t="shared" ca="1" si="9"/>
        <v>BBB</v>
      </c>
      <c r="BH44" s="240">
        <f t="shared" ca="1" si="9"/>
        <v>14</v>
      </c>
      <c r="BI44" s="240" t="str">
        <f t="shared" ca="1" si="9"/>
        <v>PPL</v>
      </c>
    </row>
    <row r="45" spans="1:61" ht="13.8" x14ac:dyDescent="0.25">
      <c r="A45" s="303" t="s">
        <v>45</v>
      </c>
      <c r="B45" s="304" t="s">
        <v>28</v>
      </c>
      <c r="C45" s="304">
        <v>18</v>
      </c>
      <c r="D45" s="304" t="s">
        <v>318</v>
      </c>
      <c r="E45" s="305" t="str">
        <f t="shared" ca="1" si="0"/>
        <v>MR</v>
      </c>
      <c r="F45" s="306"/>
      <c r="G45" s="307">
        <f t="shared" ca="1" si="1"/>
        <v>50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42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41</v>
      </c>
      <c r="AR45" s="286" t="s">
        <v>16</v>
      </c>
      <c r="AS45" s="286">
        <v>15</v>
      </c>
      <c r="AT45" s="286" t="s">
        <v>321</v>
      </c>
      <c r="AV45" s="234">
        <f t="shared" si="21"/>
        <v>11</v>
      </c>
      <c r="AW45" s="234">
        <f>COUNTIF( AV$7:AV45, AV45 )</f>
        <v>9</v>
      </c>
      <c r="AX45" s="287">
        <f t="shared" si="22"/>
        <v>11.9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43</v>
      </c>
      <c r="BF45" s="240" t="str">
        <f t="shared" ca="1" si="25"/>
        <v>Public Service Enterprise Group Incorporated</v>
      </c>
      <c r="BG45" s="240" t="str">
        <f t="shared" ca="1" si="9"/>
        <v>BBB</v>
      </c>
      <c r="BH45" s="240">
        <f t="shared" ca="1" si="9"/>
        <v>14</v>
      </c>
      <c r="BI45" s="240" t="str">
        <f t="shared" ca="1" si="9"/>
        <v>PEG</v>
      </c>
    </row>
    <row r="46" spans="1:61" ht="13.8" x14ac:dyDescent="0.25">
      <c r="A46" s="303" t="s">
        <v>75</v>
      </c>
      <c r="B46" s="304" t="s">
        <v>28</v>
      </c>
      <c r="C46" s="304">
        <v>18</v>
      </c>
      <c r="D46" s="304" t="s">
        <v>331</v>
      </c>
      <c r="E46" s="305" t="str">
        <f t="shared" ca="1" si="0"/>
        <v>R</v>
      </c>
      <c r="F46" s="306"/>
      <c r="G46" s="307">
        <f t="shared" ca="1" si="1"/>
        <v>55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43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42</v>
      </c>
      <c r="AR46" s="286" t="s">
        <v>49</v>
      </c>
      <c r="AS46" s="286">
        <v>13</v>
      </c>
      <c r="AT46" s="286" t="s">
        <v>320</v>
      </c>
      <c r="AV46" s="234">
        <f t="shared" si="21"/>
        <v>42</v>
      </c>
      <c r="AW46" s="234">
        <f>COUNTIF( AV$7:AV46, AV46 )</f>
        <v>9</v>
      </c>
      <c r="AX46" s="287">
        <f t="shared" si="22"/>
        <v>42.9</v>
      </c>
      <c r="AY46" s="234">
        <f t="shared" si="23"/>
        <v>50</v>
      </c>
      <c r="AZ46" s="236"/>
      <c r="BA46" s="236"/>
      <c r="BC46" s="234">
        <f t="shared" ca="1" si="24"/>
        <v>40</v>
      </c>
      <c r="BD46" s="288">
        <f t="shared" ca="1" si="7"/>
        <v>49</v>
      </c>
      <c r="BF46" s="240" t="str">
        <f t="shared" ca="1" si="25"/>
        <v>UIL Holdings Corporation</v>
      </c>
      <c r="BG46" s="240" t="str">
        <f t="shared" ca="1" si="9"/>
        <v>BBB</v>
      </c>
      <c r="BH46" s="240">
        <f t="shared" ca="1" si="9"/>
        <v>14</v>
      </c>
      <c r="BI46" s="240" t="str">
        <f t="shared" ca="1" si="9"/>
        <v>UIL</v>
      </c>
    </row>
    <row r="47" spans="1:61" ht="13.8" x14ac:dyDescent="0.25">
      <c r="A47" s="303" t="s">
        <v>59</v>
      </c>
      <c r="B47" s="304" t="s">
        <v>28</v>
      </c>
      <c r="C47" s="304">
        <v>18</v>
      </c>
      <c r="D47" s="304" t="s">
        <v>336</v>
      </c>
      <c r="E47" s="305" t="str">
        <f t="shared" ca="1" si="0"/>
        <v>R</v>
      </c>
      <c r="F47" s="306"/>
      <c r="G47" s="307">
        <f t="shared" ca="1" si="1"/>
        <v>59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44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14</v>
      </c>
      <c r="AT47" s="286" t="s">
        <v>323</v>
      </c>
      <c r="AV47" s="234">
        <f t="shared" si="21"/>
        <v>23</v>
      </c>
      <c r="AW47" s="234">
        <f>COUNTIF( AV$7:AV47, AV47 )</f>
        <v>15</v>
      </c>
      <c r="AX47" s="287">
        <f t="shared" si="22"/>
        <v>24.5</v>
      </c>
      <c r="AY47" s="234">
        <f t="shared" si="23"/>
        <v>37</v>
      </c>
      <c r="AZ47" s="236"/>
      <c r="BA47" s="236"/>
      <c r="BC47" s="234">
        <f t="shared" ca="1" si="24"/>
        <v>41</v>
      </c>
      <c r="BD47" s="288">
        <f t="shared" ca="1" si="7"/>
        <v>51</v>
      </c>
      <c r="BF47" s="240" t="str">
        <f t="shared" ca="1" si="25"/>
        <v>Westar Energy, Inc.</v>
      </c>
      <c r="BG47" s="240" t="str">
        <f t="shared" ca="1" si="9"/>
        <v>BBB</v>
      </c>
      <c r="BH47" s="240">
        <f t="shared" ca="1" si="9"/>
        <v>14</v>
      </c>
      <c r="BI47" s="240" t="str">
        <f t="shared" ca="1" si="9"/>
        <v>WR</v>
      </c>
    </row>
    <row r="48" spans="1:61" ht="13.8" x14ac:dyDescent="0.25">
      <c r="A48" s="303" t="s">
        <v>48</v>
      </c>
      <c r="B48" s="304" t="s">
        <v>49</v>
      </c>
      <c r="C48" s="304">
        <v>17</v>
      </c>
      <c r="D48" s="304" t="s">
        <v>279</v>
      </c>
      <c r="E48" s="305" t="str">
        <f t="shared" ca="1" si="0"/>
        <v>MR</v>
      </c>
      <c r="F48" s="306"/>
      <c r="G48" s="307">
        <f t="shared" ca="1" si="1"/>
        <v>12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46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14</v>
      </c>
      <c r="AT48" s="286" t="s">
        <v>324</v>
      </c>
      <c r="AV48" s="234">
        <f t="shared" si="21"/>
        <v>23</v>
      </c>
      <c r="AW48" s="234">
        <f>COUNTIF( AV$7:AV48, AV48 )</f>
        <v>16</v>
      </c>
      <c r="AX48" s="287">
        <f t="shared" si="22"/>
        <v>24.6</v>
      </c>
      <c r="AY48" s="234">
        <f t="shared" si="23"/>
        <v>38</v>
      </c>
      <c r="AZ48" s="236"/>
      <c r="BA48" s="236"/>
      <c r="BC48" s="234">
        <f t="shared" ca="1" si="24"/>
        <v>42</v>
      </c>
      <c r="BD48" s="288">
        <f t="shared" ca="1" si="7"/>
        <v>6</v>
      </c>
      <c r="BF48" s="240" t="str">
        <f t="shared" ca="1" si="25"/>
        <v>Black Hills Corporation</v>
      </c>
      <c r="BG48" s="240" t="str">
        <f t="shared" ca="1" si="9"/>
        <v>BBB-</v>
      </c>
      <c r="BH48" s="240">
        <f t="shared" ca="1" si="9"/>
        <v>13</v>
      </c>
      <c r="BI48" s="240" t="str">
        <f t="shared" ca="1" si="9"/>
        <v>BKH</v>
      </c>
    </row>
    <row r="49" spans="1:61" ht="13.8" x14ac:dyDescent="0.25">
      <c r="A49" s="303" t="s">
        <v>57</v>
      </c>
      <c r="B49" s="304" t="s">
        <v>49</v>
      </c>
      <c r="C49" s="304">
        <v>17</v>
      </c>
      <c r="D49" s="304" t="s">
        <v>295</v>
      </c>
      <c r="E49" s="305" t="str">
        <f t="shared" ca="1" si="0"/>
        <v>R</v>
      </c>
      <c r="F49" s="306"/>
      <c r="G49" s="307">
        <f t="shared" ca="1" si="1"/>
        <v>23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48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45</v>
      </c>
      <c r="AR49" s="286" t="s">
        <v>28</v>
      </c>
      <c r="AS49" s="286">
        <v>14</v>
      </c>
      <c r="AT49" s="286" t="s">
        <v>318</v>
      </c>
      <c r="AV49" s="234">
        <f t="shared" si="21"/>
        <v>23</v>
      </c>
      <c r="AW49" s="234">
        <f>COUNTIF( AV$7:AV49, AV49 )</f>
        <v>17</v>
      </c>
      <c r="AX49" s="287">
        <f t="shared" si="22"/>
        <v>24.7</v>
      </c>
      <c r="AY49" s="234">
        <f t="shared" si="23"/>
        <v>39</v>
      </c>
      <c r="AZ49" s="236"/>
      <c r="BA49" s="236"/>
      <c r="BC49" s="234">
        <f t="shared" ca="1" si="24"/>
        <v>43</v>
      </c>
      <c r="BD49" s="288">
        <f t="shared" ca="1" si="7"/>
        <v>15</v>
      </c>
      <c r="BF49" s="240" t="str">
        <f t="shared" ca="1" si="25"/>
        <v>Edison International</v>
      </c>
      <c r="BG49" s="240" t="str">
        <f t="shared" ca="1" si="9"/>
        <v>BBB-</v>
      </c>
      <c r="BH49" s="240">
        <f t="shared" ca="1" si="9"/>
        <v>13</v>
      </c>
      <c r="BI49" s="240" t="str">
        <f t="shared" ca="1" si="9"/>
        <v>EIX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0"/>
        <v>MR</v>
      </c>
      <c r="F50" s="306"/>
      <c r="G50" s="307">
        <f t="shared" ca="1" si="1"/>
        <v>28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12</v>
      </c>
      <c r="AT50" s="286" t="s">
        <v>448</v>
      </c>
      <c r="AV50" s="234">
        <f t="shared" si="21"/>
        <v>51</v>
      </c>
      <c r="AW50" s="234">
        <f>COUNTIF( AV$7:AV50, AV50 )</f>
        <v>1</v>
      </c>
      <c r="AX50" s="287">
        <f t="shared" si="22"/>
        <v>51.1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21</v>
      </c>
      <c r="BF50" s="240" t="str">
        <f t="shared" ca="1" si="25"/>
        <v>FirstEnergy Corp.</v>
      </c>
      <c r="BG50" s="240" t="str">
        <f t="shared" ca="1" si="9"/>
        <v>BBB-</v>
      </c>
      <c r="BH50" s="240">
        <f t="shared" ca="1" si="9"/>
        <v>13</v>
      </c>
      <c r="BI50" s="240" t="str">
        <f t="shared" ca="1" si="9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0"/>
        <v>D</v>
      </c>
      <c r="F51" s="306"/>
      <c r="G51" s="307">
        <f t="shared" ca="1" si="1"/>
        <v>30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15</v>
      </c>
      <c r="AT51" s="286" t="s">
        <v>326</v>
      </c>
      <c r="AV51" s="234">
        <f t="shared" si="21"/>
        <v>11</v>
      </c>
      <c r="AW51" s="234">
        <f>COUNTIF( AV$7:AV51, AV51 )</f>
        <v>10</v>
      </c>
      <c r="AX51" s="287">
        <f t="shared" si="22"/>
        <v>12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23</v>
      </c>
      <c r="BF51" s="240" t="str">
        <f t="shared" ca="1" si="25"/>
        <v>Hawaiian Electric Industries, Inc.</v>
      </c>
      <c r="BG51" s="240" t="str">
        <f t="shared" ca="1" si="9"/>
        <v>BBB-</v>
      </c>
      <c r="BH51" s="240">
        <f t="shared" ca="1" si="9"/>
        <v>13</v>
      </c>
      <c r="BI51" s="240" t="str">
        <f t="shared" ca="1" si="9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0"/>
        <v>R</v>
      </c>
      <c r="F52" s="306"/>
      <c r="G52" s="307">
        <f t="shared" ca="1" si="1"/>
        <v>66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15</v>
      </c>
      <c r="AT52" s="286" t="s">
        <v>328</v>
      </c>
      <c r="AV52" s="234">
        <f t="shared" si="21"/>
        <v>11</v>
      </c>
      <c r="AW52" s="234">
        <f>COUNTIF( AV$7:AV52, AV52 )</f>
        <v>11</v>
      </c>
      <c r="AX52" s="287">
        <f t="shared" si="22"/>
        <v>12.1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27</v>
      </c>
      <c r="BF52" s="240" t="str">
        <f t="shared" ca="1" si="25"/>
        <v>IPALCO Enterprises, Inc.</v>
      </c>
      <c r="BG52" s="240" t="str">
        <f t="shared" ca="1" si="9"/>
        <v>BBB-</v>
      </c>
      <c r="BH52" s="240">
        <f t="shared" ca="1" si="9"/>
        <v>13</v>
      </c>
      <c r="BI52" s="240" t="str">
        <f t="shared" ca="1" si="9"/>
        <v>**IPALCO</v>
      </c>
    </row>
    <row r="53" spans="1:61" ht="13.8" x14ac:dyDescent="0.25">
      <c r="A53" s="303" t="s">
        <v>40</v>
      </c>
      <c r="B53" s="304" t="s">
        <v>49</v>
      </c>
      <c r="C53" s="304">
        <v>17</v>
      </c>
      <c r="D53" s="304" t="s">
        <v>310</v>
      </c>
      <c r="E53" s="305" t="str">
        <f t="shared" ca="1" si="0"/>
        <v>MR</v>
      </c>
      <c r="F53" s="306"/>
      <c r="G53" s="307">
        <f t="shared" ca="1" si="1"/>
        <v>36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17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31</v>
      </c>
      <c r="BF53" s="240" t="str">
        <f t="shared" ca="1" si="25"/>
        <v>NiSource Inc.</v>
      </c>
      <c r="BG53" s="240" t="str">
        <f t="shared" ca="1" si="9"/>
        <v>BBB-</v>
      </c>
      <c r="BH53" s="240">
        <f t="shared" ca="1" si="9"/>
        <v>13</v>
      </c>
      <c r="BI53" s="240" t="str">
        <f t="shared" ca="1" si="9"/>
        <v>NI</v>
      </c>
    </row>
    <row r="54" spans="1:61" ht="13.8" x14ac:dyDescent="0.25">
      <c r="A54" s="303" t="s">
        <v>265</v>
      </c>
      <c r="B54" s="304" t="s">
        <v>49</v>
      </c>
      <c r="C54" s="304">
        <v>17</v>
      </c>
      <c r="D54" s="304" t="s">
        <v>313</v>
      </c>
      <c r="E54" s="305" t="str">
        <f t="shared" ca="1" si="0"/>
        <v>R</v>
      </c>
      <c r="F54" s="306"/>
      <c r="G54" s="307">
        <f t="shared" ca="1" si="1"/>
        <v>40</v>
      </c>
      <c r="H54" s="250"/>
      <c r="I54" s="250"/>
      <c r="J54" s="262"/>
      <c r="K54" s="262"/>
      <c r="AF54" s="236">
        <f t="shared" si="2"/>
        <v>1</v>
      </c>
      <c r="AG54" s="236">
        <f t="shared" ca="1" si="3"/>
        <v>1</v>
      </c>
      <c r="AH54" s="236" t="str">
        <f t="shared" ca="1" si="19"/>
        <v/>
      </c>
      <c r="AJ54" s="236">
        <f t="shared" ca="1" si="4"/>
        <v>56</v>
      </c>
      <c r="AK54" s="236" t="str">
        <f t="shared" ca="1" si="20"/>
        <v>BB+</v>
      </c>
      <c r="AL54" s="236">
        <f t="shared" ca="1" si="20"/>
        <v>16</v>
      </c>
      <c r="AM54" s="236" t="str">
        <f t="shared" ca="1" si="5"/>
        <v>Change</v>
      </c>
      <c r="AQ54" s="286" t="s">
        <v>62</v>
      </c>
      <c r="AR54" s="286" t="s">
        <v>16</v>
      </c>
      <c r="AS54" s="286">
        <v>15</v>
      </c>
      <c r="AT54" s="286" t="s">
        <v>329</v>
      </c>
      <c r="AV54" s="234">
        <f t="shared" si="21"/>
        <v>11</v>
      </c>
      <c r="AW54" s="234">
        <f>COUNTIF( AV$7:AV54, AV54 )</f>
        <v>12</v>
      </c>
      <c r="AX54" s="287">
        <f t="shared" si="22"/>
        <v>12.2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34</v>
      </c>
      <c r="BF54" s="240" t="str">
        <f t="shared" ca="1" si="25"/>
        <v>NV Energy, Inc.</v>
      </c>
      <c r="BG54" s="240" t="str">
        <f t="shared" ca="1" si="9"/>
        <v>BBB-</v>
      </c>
      <c r="BH54" s="240">
        <f t="shared" ca="1" si="9"/>
        <v>13</v>
      </c>
      <c r="BI54" s="240" t="str">
        <f t="shared" ca="1" si="9"/>
        <v>NVE</v>
      </c>
    </row>
    <row r="55" spans="1:61" ht="13.8" x14ac:dyDescent="0.25">
      <c r="A55" s="303" t="s">
        <v>22</v>
      </c>
      <c r="B55" s="304" t="s">
        <v>49</v>
      </c>
      <c r="C55" s="304">
        <v>17</v>
      </c>
      <c r="D55" s="304" t="s">
        <v>316</v>
      </c>
      <c r="E55" s="305" t="str">
        <f t="shared" ca="1" si="0"/>
        <v>MR</v>
      </c>
      <c r="F55" s="306"/>
      <c r="G55" s="307">
        <f t="shared" ca="1" si="1"/>
        <v>42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54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14</v>
      </c>
      <c r="AT55" s="286" t="s">
        <v>331</v>
      </c>
      <c r="AV55" s="234">
        <f t="shared" si="21"/>
        <v>23</v>
      </c>
      <c r="AW55" s="234">
        <f>COUNTIF( AV$7:AV55, AV55 )</f>
        <v>18</v>
      </c>
      <c r="AX55" s="287">
        <f t="shared" si="22"/>
        <v>24.8</v>
      </c>
      <c r="AY55" s="234">
        <f t="shared" si="23"/>
        <v>40</v>
      </c>
      <c r="AZ55" s="236"/>
      <c r="BA55" s="236"/>
      <c r="BC55" s="234">
        <f t="shared" ca="1" si="24"/>
        <v>49</v>
      </c>
      <c r="BD55" s="288">
        <f t="shared" ca="1" si="7"/>
        <v>36</v>
      </c>
      <c r="BF55" s="240" t="str">
        <f t="shared" ca="1" si="25"/>
        <v>Otter Tail Corporation</v>
      </c>
      <c r="BG55" s="240" t="str">
        <f t="shared" ca="1" si="9"/>
        <v>BBB-</v>
      </c>
      <c r="BH55" s="240">
        <f t="shared" ca="1" si="9"/>
        <v>13</v>
      </c>
      <c r="BI55" s="240" t="str">
        <f t="shared" ca="1" si="9"/>
        <v>OTTR</v>
      </c>
    </row>
    <row r="56" spans="1:61" ht="13.8" x14ac:dyDescent="0.25">
      <c r="A56" s="303" t="s">
        <v>42</v>
      </c>
      <c r="B56" s="304" t="s">
        <v>49</v>
      </c>
      <c r="C56" s="304">
        <v>17</v>
      </c>
      <c r="D56" s="304" t="s">
        <v>320</v>
      </c>
      <c r="E56" s="305" t="str">
        <f t="shared" ca="1" si="0"/>
        <v>R</v>
      </c>
      <c r="F56" s="306"/>
      <c r="G56" s="307">
        <f t="shared" ca="1" si="1"/>
        <v>46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55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16</v>
      </c>
      <c r="AT56" s="286" t="s">
        <v>334</v>
      </c>
      <c r="AV56" s="234">
        <f t="shared" si="21"/>
        <v>2</v>
      </c>
      <c r="AW56" s="234">
        <f>COUNTIF( AV$7:AV56, AV56 )</f>
        <v>7</v>
      </c>
      <c r="AX56" s="287">
        <f t="shared" si="22"/>
        <v>2.7</v>
      </c>
      <c r="AY56" s="234">
        <f t="shared" si="23"/>
        <v>8</v>
      </c>
      <c r="AZ56" s="236"/>
      <c r="BA56" s="236"/>
      <c r="BC56" s="234">
        <f t="shared" ca="1" si="24"/>
        <v>50</v>
      </c>
      <c r="BD56" s="288">
        <f t="shared" ca="1" si="7"/>
        <v>40</v>
      </c>
      <c r="BF56" s="240" t="str">
        <f t="shared" ca="1" si="25"/>
        <v>PNM Resources, Inc.</v>
      </c>
      <c r="BG56" s="240" t="str">
        <f t="shared" ca="1" si="9"/>
        <v>BBB-</v>
      </c>
      <c r="BH56" s="240">
        <f t="shared" ca="1" si="9"/>
        <v>13</v>
      </c>
      <c r="BI56" s="240" t="str">
        <f t="shared" ca="1" si="9"/>
        <v>PNM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68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14</v>
      </c>
      <c r="AT57" s="286" t="s">
        <v>336</v>
      </c>
      <c r="AV57" s="234">
        <f t="shared" si="21"/>
        <v>23</v>
      </c>
      <c r="AW57" s="234">
        <f>COUNTIF( AV$7:AV57, AV57 )</f>
        <v>19</v>
      </c>
      <c r="AX57" s="287">
        <f t="shared" si="22"/>
        <v>24.9</v>
      </c>
      <c r="AY57" s="234">
        <f t="shared" si="23"/>
        <v>41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25"/>
        <v>Puget Energy, Inc.</v>
      </c>
      <c r="BG57" s="240" t="str">
        <f t="shared" ca="1" si="9"/>
        <v>BB+</v>
      </c>
      <c r="BH57" s="240">
        <f t="shared" ca="1" si="9"/>
        <v>12</v>
      </c>
      <c r="BI57" s="240" t="str">
        <f t="shared" ca="1" si="9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64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16</v>
      </c>
      <c r="AT58" s="286" t="s">
        <v>335</v>
      </c>
      <c r="AV58" s="234">
        <f t="shared" si="21"/>
        <v>2</v>
      </c>
      <c r="AW58" s="234">
        <f>COUNTIF( AV$7:AV58, AV58 )</f>
        <v>8</v>
      </c>
      <c r="AX58" s="287">
        <f t="shared" si="22"/>
        <v>2.8</v>
      </c>
      <c r="AY58" s="234">
        <f t="shared" si="23"/>
        <v>9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25"/>
        <v>DPL Inc.</v>
      </c>
      <c r="BG58" s="240" t="str">
        <f t="shared" ca="1" si="9"/>
        <v>BB</v>
      </c>
      <c r="BH58" s="240">
        <f t="shared" ca="1" si="9"/>
        <v>11</v>
      </c>
      <c r="BI58" s="240" t="str">
        <f t="shared" ca="1" si="9"/>
        <v>**DPL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65</v>
      </c>
      <c r="H59" s="250"/>
      <c r="I59" s="250"/>
      <c r="J59" s="262"/>
      <c r="K59" s="262"/>
      <c r="AF59" s="236">
        <f t="shared" si="2"/>
        <v>0</v>
      </c>
      <c r="AG59" s="236">
        <f t="shared" ca="1" si="3"/>
        <v>1</v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SD</v>
      </c>
      <c r="AL59" s="236">
        <f t="shared" ca="1" si="20"/>
        <v>2</v>
      </c>
      <c r="AM59" s="236" t="str">
        <f t="shared" ca="1" si="5"/>
        <v>Change</v>
      </c>
      <c r="AQ59" s="286" t="s">
        <v>257</v>
      </c>
      <c r="AR59" s="286" t="s">
        <v>10</v>
      </c>
      <c r="AS59" s="286">
        <v>16</v>
      </c>
      <c r="AT59" s="286" t="s">
        <v>337</v>
      </c>
      <c r="AV59" s="234">
        <f t="shared" si="21"/>
        <v>2</v>
      </c>
      <c r="AW59" s="234">
        <f>COUNTIF( AV$7:AV59, AV59 )</f>
        <v>9</v>
      </c>
      <c r="AX59" s="287">
        <f t="shared" si="22"/>
        <v>2.9</v>
      </c>
      <c r="AY59" s="234">
        <f t="shared" si="23"/>
        <v>10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5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 t="s">
        <v>476</v>
      </c>
      <c r="B65" s="313" t="s">
        <v>73</v>
      </c>
      <c r="C65" s="304" t="s">
        <v>73</v>
      </c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>Change</v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74</v>
      </c>
      <c r="AR66" s="286" t="s">
        <v>108</v>
      </c>
      <c r="AS66" s="286">
        <v>19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1</v>
      </c>
      <c r="AR67" s="286" t="s">
        <v>2</v>
      </c>
      <c r="AS67" s="286">
        <v>17</v>
      </c>
      <c r="AT67" s="286" t="s">
        <v>440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18.285714285714285</v>
      </c>
      <c r="D68" s="276"/>
      <c r="E68" s="276"/>
      <c r="F68" s="250"/>
      <c r="H68" s="250"/>
      <c r="I68" s="250"/>
      <c r="J68" s="253"/>
      <c r="K68" s="253"/>
      <c r="AQ68" s="286" t="s">
        <v>427</v>
      </c>
      <c r="AR68" s="286" t="s">
        <v>56</v>
      </c>
      <c r="AS68" s="286">
        <v>12</v>
      </c>
      <c r="AT68" s="286" t="s">
        <v>441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34" t="s">
        <v>76</v>
      </c>
      <c r="AR69" s="234" t="s">
        <v>73</v>
      </c>
      <c r="AS69" s="234" t="s">
        <v>73</v>
      </c>
      <c r="AT69" s="234" t="s">
        <v>447</v>
      </c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18.392857142857142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C61">
    <cfRule type="expression" dxfId="311" priority="62" stopIfTrue="1">
      <formula>IF( $AH60 = 1, TRUE, FALSE )</formula>
    </cfRule>
    <cfRule type="expression" dxfId="310" priority="63" stopIfTrue="1">
      <formula>IF( $AG60 = 1, TRUE, FALSE )</formula>
    </cfRule>
    <cfRule type="expression" dxfId="309" priority="64" stopIfTrue="1">
      <formula>IF( $AF60 = 1, TRUE, FALSE )</formula>
    </cfRule>
  </conditionalFormatting>
  <conditionalFormatting sqref="A67:C67">
    <cfRule type="expression" dxfId="308" priority="65" stopIfTrue="1">
      <formula>IF( $AH67 = 1, TRUE, FALSE )</formula>
    </cfRule>
    <cfRule type="expression" dxfId="307" priority="66" stopIfTrue="1">
      <formula>IF( $AG67 = 1, TRUE, FALSE )</formula>
    </cfRule>
    <cfRule type="expression" dxfId="306" priority="67" stopIfTrue="1">
      <formula>IF( $AF67 = 1, TRUE, FALSE )</formula>
    </cfRule>
  </conditionalFormatting>
  <conditionalFormatting sqref="A66:C66">
    <cfRule type="expression" dxfId="305" priority="59" stopIfTrue="1">
      <formula>IF( $AH66 = 1, TRUE, FALSE )</formula>
    </cfRule>
    <cfRule type="expression" dxfId="304" priority="60" stopIfTrue="1">
      <formula>IF( $AG66 = 1, TRUE, FALSE )</formula>
    </cfRule>
    <cfRule type="expression" dxfId="303" priority="61" stopIfTrue="1">
      <formula>IF( $AF66 = 1, TRUE, FALSE )</formula>
    </cfRule>
  </conditionalFormatting>
  <conditionalFormatting sqref="A7:C58">
    <cfRule type="expression" dxfId="302" priority="56" stopIfTrue="1">
      <formula>IF( $AH7 = 1, TRUE, FALSE )</formula>
    </cfRule>
    <cfRule type="expression" dxfId="301" priority="57" stopIfTrue="1">
      <formula>IF( $AG7 = 1, TRUE, FALSE )</formula>
    </cfRule>
    <cfRule type="expression" dxfId="300" priority="58" stopIfTrue="1">
      <formula>IF( $AF7 = 1, TRUE, FALSE )</formula>
    </cfRule>
  </conditionalFormatting>
  <conditionalFormatting sqref="A59:C59">
    <cfRule type="expression" dxfId="299" priority="53" stopIfTrue="1">
      <formula>IF( $AH59 = 1, TRUE, FALSE )</formula>
    </cfRule>
    <cfRule type="expression" dxfId="298" priority="54" stopIfTrue="1">
      <formula>IF( $AG59 = 1, TRUE, FALSE )</formula>
    </cfRule>
    <cfRule type="expression" dxfId="297" priority="55" stopIfTrue="1">
      <formula>IF( $AF59 = 1, TRUE, FALSE )</formula>
    </cfRule>
  </conditionalFormatting>
  <conditionalFormatting sqref="A62:C65">
    <cfRule type="expression" dxfId="296" priority="50" stopIfTrue="1">
      <formula>IF( $AH62 = 1, TRUE, FALSE )</formula>
    </cfRule>
    <cfRule type="expression" dxfId="295" priority="51" stopIfTrue="1">
      <formula>IF( $AG62 = 1, TRUE, FALSE )</formula>
    </cfRule>
    <cfRule type="expression" dxfId="294" priority="52" stopIfTrue="1">
      <formula>IF( $AF62 = 1, TRUE, FALSE )</formula>
    </cfRule>
  </conditionalFormatting>
  <conditionalFormatting sqref="U8:U12">
    <cfRule type="cellIs" dxfId="293" priority="49" operator="equal">
      <formula>0</formula>
    </cfRule>
  </conditionalFormatting>
  <conditionalFormatting sqref="O8:O12 Q8:Q12">
    <cfRule type="cellIs" dxfId="292" priority="48" operator="equal">
      <formula>0</formula>
    </cfRule>
  </conditionalFormatting>
  <conditionalFormatting sqref="V8:V12">
    <cfRule type="cellIs" dxfId="291" priority="47" operator="equal">
      <formula>0</formula>
    </cfRule>
  </conditionalFormatting>
  <conditionalFormatting sqref="S8:S12">
    <cfRule type="cellIs" dxfId="290" priority="45" operator="equal">
      <formula>0</formula>
    </cfRule>
  </conditionalFormatting>
  <conditionalFormatting sqref="R8:R12">
    <cfRule type="cellIs" dxfId="289" priority="46" operator="equal">
      <formula>0</formula>
    </cfRule>
  </conditionalFormatting>
  <conditionalFormatting sqref="P8:P12">
    <cfRule type="cellIs" dxfId="288" priority="44" operator="equal">
      <formula>0</formula>
    </cfRule>
  </conditionalFormatting>
  <conditionalFormatting sqref="M8:M12">
    <cfRule type="cellIs" dxfId="287" priority="43" operator="equal">
      <formula>0</formula>
    </cfRule>
  </conditionalFormatting>
  <conditionalFormatting sqref="T8:T12">
    <cfRule type="cellIs" dxfId="286" priority="42" operator="equal">
      <formula>0</formula>
    </cfRule>
  </conditionalFormatting>
  <conditionalFormatting sqref="N8:N12">
    <cfRule type="cellIs" dxfId="285" priority="41" operator="equal">
      <formula>0</formula>
    </cfRule>
  </conditionalFormatting>
  <conditionalFormatting sqref="K8:K12">
    <cfRule type="cellIs" dxfId="284" priority="40" operator="equal">
      <formula>0</formula>
    </cfRule>
  </conditionalFormatting>
  <conditionalFormatting sqref="W8:W12">
    <cfRule type="cellIs" dxfId="283" priority="38" operator="equal">
      <formula>0</formula>
    </cfRule>
  </conditionalFormatting>
  <conditionalFormatting sqref="D60:E61 E7:E59 E62:E65">
    <cfRule type="expression" dxfId="282" priority="14" stopIfTrue="1">
      <formula>IF( $AH7 = 1, TRUE, FALSE )</formula>
    </cfRule>
    <cfRule type="expression" dxfId="281" priority="15" stopIfTrue="1">
      <formula>IF( $AG7 = 1, TRUE, FALSE )</formula>
    </cfRule>
    <cfRule type="expression" dxfId="280" priority="16" stopIfTrue="1">
      <formula>IF( $AF7 = 1, TRUE, FALSE )</formula>
    </cfRule>
  </conditionalFormatting>
  <conditionalFormatting sqref="D67:E67">
    <cfRule type="expression" dxfId="279" priority="17" stopIfTrue="1">
      <formula>IF( $AH67 = 1, TRUE, FALSE )</formula>
    </cfRule>
    <cfRule type="expression" dxfId="278" priority="18" stopIfTrue="1">
      <formula>IF( $AG67 = 1, TRUE, FALSE )</formula>
    </cfRule>
    <cfRule type="expression" dxfId="277" priority="19" stopIfTrue="1">
      <formula>IF( $AF67 = 1, TRUE, FALSE )</formula>
    </cfRule>
  </conditionalFormatting>
  <conditionalFormatting sqref="D66:E66">
    <cfRule type="expression" dxfId="276" priority="11" stopIfTrue="1">
      <formula>IF( $AH66 = 1, TRUE, FALSE )</formula>
    </cfRule>
    <cfRule type="expression" dxfId="275" priority="12" stopIfTrue="1">
      <formula>IF( $AG66 = 1, TRUE, FALSE )</formula>
    </cfRule>
    <cfRule type="expression" dxfId="274" priority="13" stopIfTrue="1">
      <formula>IF( $AF66 = 1, TRUE, FALSE )</formula>
    </cfRule>
  </conditionalFormatting>
  <conditionalFormatting sqref="D7:D58">
    <cfRule type="expression" dxfId="273" priority="8" stopIfTrue="1">
      <formula>IF( $AH7 = 1, TRUE, FALSE )</formula>
    </cfRule>
    <cfRule type="expression" dxfId="272" priority="9" stopIfTrue="1">
      <formula>IF( $AG7 = 1, TRUE, FALSE )</formula>
    </cfRule>
    <cfRule type="expression" dxfId="271" priority="10" stopIfTrue="1">
      <formula>IF( $AF7 = 1, TRUE, FALSE )</formula>
    </cfRule>
  </conditionalFormatting>
  <conditionalFormatting sqref="D59">
    <cfRule type="expression" dxfId="270" priority="5" stopIfTrue="1">
      <formula>IF( $AH59 = 1, TRUE, FALSE )</formula>
    </cfRule>
    <cfRule type="expression" dxfId="269" priority="6" stopIfTrue="1">
      <formula>IF( $AG59 = 1, TRUE, FALSE )</formula>
    </cfRule>
    <cfRule type="expression" dxfId="268" priority="7" stopIfTrue="1">
      <formula>IF( $AF59 = 1, TRUE, FALSE )</formula>
    </cfRule>
  </conditionalFormatting>
  <conditionalFormatting sqref="D62:D65">
    <cfRule type="expression" dxfId="267" priority="2" stopIfTrue="1">
      <formula>IF( $AH62 = 1, TRUE, FALSE )</formula>
    </cfRule>
    <cfRule type="expression" dxfId="266" priority="3" stopIfTrue="1">
      <formula>IF( $AG62 = 1, TRUE, FALSE )</formula>
    </cfRule>
    <cfRule type="expression" dxfId="265" priority="4" stopIfTrue="1">
      <formula>IF( $AF62 = 1, TRUE, FALSE )</formula>
    </cfRule>
  </conditionalFormatting>
  <conditionalFormatting sqref="I8:I12">
    <cfRule type="cellIs" dxfId="264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C1:CI40"/>
  <sheetViews>
    <sheetView showGridLines="0" zoomScale="90" zoomScaleNormal="90" workbookViewId="0"/>
  </sheetViews>
  <sheetFormatPr defaultColWidth="9.109375" defaultRowHeight="13.8" outlineLevelCol="2" x14ac:dyDescent="0.25"/>
  <cols>
    <col min="1" max="2" width="2.88671875" style="258" customWidth="1"/>
    <col min="3" max="3" width="2.6640625" style="258" customWidth="1"/>
    <col min="4" max="4" width="24.6640625" style="258" customWidth="1"/>
    <col min="5" max="5" width="6.6640625" style="258" hidden="1" customWidth="1" outlineLevel="1"/>
    <col min="6" max="6" width="5.88671875" style="258" hidden="1" customWidth="1" outlineLevel="1"/>
    <col min="7" max="7" width="4.5546875" style="258" hidden="1" customWidth="1" outlineLevel="1"/>
    <col min="8" max="8" width="6.6640625" style="258" hidden="1" customWidth="1" outlineLevel="1"/>
    <col min="9" max="9" width="5.88671875" style="258" hidden="1" customWidth="1" outlineLevel="1"/>
    <col min="10" max="10" width="4.5546875" style="258" hidden="1" customWidth="1" outlineLevel="1"/>
    <col min="11" max="11" width="6.6640625" style="258" hidden="1" customWidth="1" outlineLevel="1"/>
    <col min="12" max="12" width="5.88671875" style="258" hidden="1" customWidth="1" outlineLevel="1"/>
    <col min="13" max="13" width="4.5546875" style="258" hidden="1" customWidth="1" outlineLevel="1"/>
    <col min="14" max="14" width="6.6640625" style="258" hidden="1" customWidth="1" outlineLevel="1"/>
    <col min="15" max="15" width="5.88671875" style="258" hidden="1" customWidth="1" outlineLevel="1"/>
    <col min="16" max="16" width="4.5546875" style="258" hidden="1" customWidth="1" outlineLevel="1"/>
    <col min="17" max="17" width="6.6640625" style="258" hidden="1" customWidth="1" outlineLevel="1"/>
    <col min="18" max="18" width="5.88671875" style="258" hidden="1" customWidth="1" outlineLevel="1"/>
    <col min="19" max="19" width="4.5546875" style="258" hidden="1" customWidth="1" outlineLevel="1"/>
    <col min="20" max="20" width="6.6640625" style="258" hidden="1" customWidth="1" outlineLevel="1"/>
    <col min="21" max="21" width="5.88671875" style="258" hidden="1" customWidth="1" outlineLevel="1"/>
    <col min="22" max="22" width="4.5546875" style="258" hidden="1" customWidth="1" outlineLevel="1"/>
    <col min="23" max="23" width="6.6640625" style="258" hidden="1" customWidth="1" outlineLevel="1"/>
    <col min="24" max="24" width="5.88671875" style="258" hidden="1" customWidth="1" outlineLevel="1"/>
    <col min="25" max="25" width="4.5546875" style="258" hidden="1" customWidth="1" outlineLevel="1"/>
    <col min="26" max="26" width="6.6640625" style="258" hidden="1" customWidth="1" outlineLevel="1"/>
    <col min="27" max="27" width="5.88671875" style="258" hidden="1" customWidth="1" outlineLevel="1"/>
    <col min="28" max="28" width="4.5546875" style="258" hidden="1" customWidth="1" outlineLevel="1"/>
    <col min="29" max="29" width="6.6640625" style="258" hidden="1" customWidth="1" outlineLevel="1"/>
    <col min="30" max="30" width="5.88671875" style="258" hidden="1" customWidth="1" outlineLevel="1"/>
    <col min="31" max="31" width="4.5546875" style="258" hidden="1" customWidth="1" outlineLevel="1"/>
    <col min="32" max="32" width="6.6640625" style="258" hidden="1" customWidth="1" outlineLevel="1"/>
    <col min="33" max="33" width="5.88671875" style="258" hidden="1" customWidth="1" outlineLevel="1"/>
    <col min="34" max="34" width="4.5546875" style="258" hidden="1" customWidth="1" outlineLevel="1"/>
    <col min="35" max="35" width="6.6640625" style="258" hidden="1" customWidth="1" outlineLevel="1"/>
    <col min="36" max="36" width="5.88671875" style="258" hidden="1" customWidth="1" outlineLevel="1"/>
    <col min="37" max="37" width="1.5546875" style="258" hidden="1" customWidth="1" outlineLevel="1"/>
    <col min="38" max="38" width="6.6640625" style="258" customWidth="1" collapsed="1"/>
    <col min="39" max="39" width="5.88671875" style="258" customWidth="1"/>
    <col min="40" max="40" width="4.5546875" style="258" customWidth="1"/>
    <col min="41" max="41" width="6.6640625" style="258" customWidth="1"/>
    <col min="42" max="42" width="5.88671875" style="258" customWidth="1"/>
    <col min="43" max="43" width="4.5546875" style="258" customWidth="1"/>
    <col min="44" max="44" width="6.6640625" style="258" customWidth="1"/>
    <col min="45" max="45" width="5.88671875" style="258" customWidth="1"/>
    <col min="46" max="46" width="4.5546875" style="258" customWidth="1"/>
    <col min="47" max="47" width="6.6640625" style="258" customWidth="1"/>
    <col min="48" max="48" width="5.88671875" style="258" customWidth="1"/>
    <col min="49" max="49" width="4.5546875" style="258" customWidth="1"/>
    <col min="50" max="50" width="6.6640625" style="258" customWidth="1"/>
    <col min="51" max="51" width="5.88671875" style="258" customWidth="1"/>
    <col min="52" max="52" width="4.5546875" style="258" customWidth="1"/>
    <col min="53" max="53" width="6.6640625" style="258" customWidth="1"/>
    <col min="54" max="54" width="5.88671875" style="258" customWidth="1"/>
    <col min="55" max="55" width="4.5546875" style="258" customWidth="1"/>
    <col min="56" max="56" width="6.6640625" style="258" customWidth="1"/>
    <col min="57" max="58" width="5.88671875" style="258" customWidth="1"/>
    <col min="59" max="59" width="6.6640625" style="258" customWidth="1"/>
    <col min="60" max="61" width="5.88671875" style="258" customWidth="1"/>
    <col min="62" max="62" width="6.6640625" style="258" customWidth="1"/>
    <col min="63" max="63" width="5.88671875" style="258" customWidth="1"/>
    <col min="64" max="64" width="4.5546875" style="258" customWidth="1"/>
    <col min="65" max="65" width="3.5546875" style="258" hidden="1" customWidth="1" outlineLevel="1"/>
    <col min="66" max="66" width="3.88671875" style="258" hidden="1" customWidth="1" outlineLevel="2"/>
    <col min="67" max="67" width="6.44140625" style="255" hidden="1" customWidth="1" outlineLevel="2"/>
    <col min="68" max="68" width="16.6640625" style="258" hidden="1" customWidth="1" outlineLevel="2"/>
    <col min="69" max="69" width="6.5546875" style="258" hidden="1" customWidth="1" outlineLevel="2"/>
    <col min="70" max="70" width="16.6640625" style="258" hidden="1" customWidth="1" outlineLevel="2"/>
    <col min="71" max="71" width="6.5546875" style="258" hidden="1" customWidth="1" outlineLevel="2"/>
    <col min="72" max="72" width="16.6640625" style="258" hidden="1" customWidth="1" outlineLevel="2"/>
    <col min="73" max="73" width="6.5546875" style="258" hidden="1" customWidth="1" outlineLevel="2"/>
    <col min="74" max="74" width="16.6640625" style="258" hidden="1" customWidth="1" outlineLevel="2"/>
    <col min="75" max="75" width="6.5546875" style="258" hidden="1" customWidth="1" outlineLevel="2"/>
    <col min="76" max="76" width="16.6640625" style="258" hidden="1" customWidth="1" outlineLevel="2"/>
    <col min="77" max="77" width="6.5546875" style="258" hidden="1" customWidth="1" outlineLevel="2"/>
    <col min="78" max="78" width="16.6640625" style="258" hidden="1" customWidth="1" outlineLevel="2"/>
    <col min="79" max="79" width="6.5546875" style="258" hidden="1" customWidth="1" outlineLevel="2"/>
    <col min="80" max="80" width="16.6640625" style="258" hidden="1" customWidth="1" outlineLevel="2"/>
    <col min="81" max="81" width="6.5546875" style="258" hidden="1" customWidth="1" outlineLevel="2"/>
    <col min="82" max="82" width="16.6640625" style="258" hidden="1" customWidth="1" outlineLevel="2"/>
    <col min="83" max="83" width="6.5546875" style="258" hidden="1" customWidth="1" outlineLevel="2"/>
    <col min="84" max="84" width="16.6640625" style="258" hidden="1" customWidth="1" outlineLevel="2"/>
    <col min="85" max="85" width="6.5546875" style="258" hidden="1" customWidth="1" outlineLevel="2"/>
    <col min="86" max="86" width="16.6640625" style="258" hidden="1" customWidth="1" outlineLevel="1" collapsed="1"/>
    <col min="87" max="87" width="9.109375" style="258" collapsed="1"/>
    <col min="88" max="16384" width="9.109375" style="258"/>
  </cols>
  <sheetData>
    <row r="1" spans="3:86" ht="18" x14ac:dyDescent="0.25">
      <c r="C1" s="233"/>
      <c r="D1" s="233" t="s">
        <v>339</v>
      </c>
    </row>
    <row r="4" spans="3:86" x14ac:dyDescent="0.25">
      <c r="C4" s="340"/>
      <c r="D4" s="340"/>
      <c r="E4" s="341"/>
      <c r="F4" s="341"/>
      <c r="G4" s="341"/>
      <c r="H4" s="341"/>
      <c r="I4" s="341"/>
      <c r="J4" s="341"/>
      <c r="K4" s="341"/>
    </row>
    <row r="5" spans="3:86" ht="27" customHeight="1" x14ac:dyDescent="0.25">
      <c r="C5" s="502" t="s">
        <v>142</v>
      </c>
      <c r="D5" s="503"/>
      <c r="E5" s="503"/>
      <c r="F5" s="503"/>
      <c r="G5" s="503"/>
      <c r="H5" s="503"/>
      <c r="I5" s="503"/>
      <c r="J5" s="503"/>
      <c r="K5" s="503"/>
      <c r="L5" s="503"/>
      <c r="M5" s="503"/>
      <c r="N5" s="503"/>
      <c r="O5" s="503"/>
      <c r="P5" s="503"/>
      <c r="Q5" s="503"/>
      <c r="R5" s="503"/>
      <c r="S5" s="342"/>
      <c r="T5" s="342"/>
      <c r="U5" s="342"/>
      <c r="V5" s="342"/>
      <c r="W5" s="343"/>
      <c r="X5" s="343"/>
      <c r="Y5" s="342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  <c r="AU5" s="343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3"/>
      <c r="BH5" s="343"/>
      <c r="BI5" s="343"/>
      <c r="BJ5" s="344"/>
      <c r="BK5" s="344"/>
      <c r="BP5" s="347" t="s">
        <v>487</v>
      </c>
      <c r="BQ5" s="347"/>
      <c r="BR5" s="347" t="s">
        <v>494</v>
      </c>
      <c r="BS5" s="347"/>
      <c r="BT5" s="347" t="s">
        <v>509</v>
      </c>
      <c r="BU5" s="347"/>
      <c r="BV5" s="347" t="s">
        <v>528</v>
      </c>
      <c r="BW5" s="347"/>
      <c r="BX5" s="347" t="s">
        <v>545</v>
      </c>
      <c r="BY5" s="347"/>
      <c r="BZ5" s="347" t="s">
        <v>563</v>
      </c>
      <c r="CA5" s="347"/>
      <c r="CB5" s="347" t="s">
        <v>575</v>
      </c>
      <c r="CC5" s="347"/>
      <c r="CD5" s="347" t="s">
        <v>596</v>
      </c>
      <c r="CE5" s="347"/>
      <c r="CF5" s="347" t="s">
        <v>603</v>
      </c>
      <c r="CG5" s="347"/>
      <c r="CH5" s="347" t="s">
        <v>613</v>
      </c>
    </row>
    <row r="6" spans="3:86" x14ac:dyDescent="0.25">
      <c r="BJ6" s="345"/>
      <c r="BK6" s="345"/>
    </row>
    <row r="7" spans="3:86" s="279" customFormat="1" x14ac:dyDescent="0.25">
      <c r="E7" s="499">
        <v>37621</v>
      </c>
      <c r="F7" s="500"/>
      <c r="G7" s="404"/>
      <c r="H7" s="499">
        <v>37986</v>
      </c>
      <c r="I7" s="500"/>
      <c r="J7" s="365"/>
      <c r="K7" s="499">
        <v>38352</v>
      </c>
      <c r="L7" s="500"/>
      <c r="M7" s="404"/>
      <c r="N7" s="499">
        <v>38717</v>
      </c>
      <c r="O7" s="500"/>
      <c r="P7" s="260"/>
      <c r="Q7" s="499">
        <v>39082</v>
      </c>
      <c r="R7" s="500"/>
      <c r="S7" s="260"/>
      <c r="T7" s="499" t="s">
        <v>349</v>
      </c>
      <c r="U7" s="500"/>
      <c r="V7" s="260"/>
      <c r="W7" s="499" t="s">
        <v>344</v>
      </c>
      <c r="X7" s="500"/>
      <c r="Y7" s="260"/>
      <c r="Z7" s="499">
        <v>40178</v>
      </c>
      <c r="AA7" s="500"/>
      <c r="AB7" s="260"/>
      <c r="AC7" s="499">
        <v>40543</v>
      </c>
      <c r="AD7" s="500"/>
      <c r="AE7" s="260"/>
      <c r="AF7" s="499">
        <v>40908</v>
      </c>
      <c r="AG7" s="500"/>
      <c r="AH7" s="260"/>
      <c r="AI7" s="499">
        <v>41274</v>
      </c>
      <c r="AJ7" s="500"/>
      <c r="AK7" s="260"/>
      <c r="AL7" s="499" t="str">
        <f ca="1">INDIRECT( BR7 )</f>
        <v>2013 Q4</v>
      </c>
      <c r="AM7" s="500"/>
      <c r="AN7" s="433"/>
      <c r="AO7" s="499" t="str">
        <f ca="1">INDIRECT( BT7 )</f>
        <v>2014 Q4</v>
      </c>
      <c r="AP7" s="500"/>
      <c r="AQ7" s="446"/>
      <c r="AR7" s="499" t="str">
        <f ca="1">INDIRECT( BV7 )</f>
        <v>2015 Q4</v>
      </c>
      <c r="AS7" s="500"/>
      <c r="AT7" s="455"/>
      <c r="AU7" s="499" t="str">
        <f ca="1">INDIRECT( BX7 )</f>
        <v>2016 Q4</v>
      </c>
      <c r="AV7" s="500"/>
      <c r="AW7" s="481"/>
      <c r="AX7" s="499" t="str">
        <f ca="1">INDIRECT( BZ7 )</f>
        <v>2017 Q4</v>
      </c>
      <c r="AY7" s="500"/>
      <c r="AZ7" s="481"/>
      <c r="BA7" s="499" t="str">
        <f ca="1">INDIRECT( CB7 )</f>
        <v>2018 Q4</v>
      </c>
      <c r="BB7" s="500"/>
      <c r="BC7" s="485"/>
      <c r="BD7" s="499" t="str">
        <f ca="1">INDIRECT( CD7 )</f>
        <v>2019 Q4</v>
      </c>
      <c r="BE7" s="500"/>
      <c r="BF7" s="493"/>
      <c r="BG7" s="499" t="str">
        <f ca="1">INDIRECT( CF7 )</f>
        <v>2020 Q4</v>
      </c>
      <c r="BH7" s="500"/>
      <c r="BI7" s="493"/>
      <c r="BJ7" s="501" t="str">
        <f ca="1">INDIRECT( CH7 )</f>
        <v>2021 Q2</v>
      </c>
      <c r="BK7" s="501"/>
      <c r="BO7" s="353" t="s">
        <v>491</v>
      </c>
      <c r="BP7" s="258" t="str">
        <f>BP$5 &amp; "!" &amp;$BO7</f>
        <v>'Credit_2012Q4'!b6</v>
      </c>
      <c r="BR7" s="258" t="str">
        <f>BR$5 &amp; "!" &amp;$BO7</f>
        <v>'Credit_2013Q4'!b6</v>
      </c>
      <c r="BT7" s="258" t="str">
        <f>BT$5 &amp; "!" &amp;$BO7</f>
        <v>'Credit_2014Q4'!b6</v>
      </c>
      <c r="BV7" s="258" t="str">
        <f>BV$5 &amp; "!" &amp;$BO7</f>
        <v>'Credit_2015Q4'!b6</v>
      </c>
      <c r="BX7" s="258" t="str">
        <f>BX$5 &amp; "!" &amp;$BO7</f>
        <v>'Credit_2016Q4'!b6</v>
      </c>
      <c r="BZ7" s="258" t="str">
        <f>BZ$5 &amp; "!" &amp;$BO7</f>
        <v>'Credit_2017Q4'!b6</v>
      </c>
      <c r="CB7" s="258" t="str">
        <f>CB$5 &amp; "!" &amp;$BO7</f>
        <v>'Credit_2018Q4'!b6</v>
      </c>
      <c r="CD7" s="258" t="str">
        <f>CD$5 &amp; "!" &amp;$BO7</f>
        <v>'Credit_2019Q4'!b6</v>
      </c>
      <c r="CF7" s="258" t="str">
        <f ca="1">CF$5 &amp; "!" &amp;$BO7</f>
        <v>'Credit_2020Q4'!b6</v>
      </c>
      <c r="CH7" s="258" t="str">
        <f ca="1">CH$5 &amp; "!" &amp;$BO7</f>
        <v>'Credit_2021Q2'!b6</v>
      </c>
    </row>
    <row r="8" spans="3:86" s="279" customFormat="1" x14ac:dyDescent="0.25">
      <c r="E8" s="255" t="s">
        <v>81</v>
      </c>
      <c r="F8" s="367" t="s">
        <v>82</v>
      </c>
      <c r="G8" s="255"/>
      <c r="H8" s="255" t="s">
        <v>81</v>
      </c>
      <c r="I8" s="367" t="s">
        <v>82</v>
      </c>
      <c r="J8" s="255"/>
      <c r="K8" s="255" t="s">
        <v>81</v>
      </c>
      <c r="L8" s="367" t="s">
        <v>82</v>
      </c>
      <c r="M8" s="255"/>
      <c r="N8" s="255" t="s">
        <v>81</v>
      </c>
      <c r="O8" s="367" t="s">
        <v>82</v>
      </c>
      <c r="P8" s="367"/>
      <c r="Q8" s="255" t="s">
        <v>81</v>
      </c>
      <c r="R8" s="255" t="s">
        <v>82</v>
      </c>
      <c r="S8" s="367"/>
      <c r="T8" s="255" t="s">
        <v>81</v>
      </c>
      <c r="U8" s="255" t="s">
        <v>82</v>
      </c>
      <c r="V8" s="367"/>
      <c r="W8" s="378" t="s">
        <v>81</v>
      </c>
      <c r="X8" s="346" t="s">
        <v>82</v>
      </c>
      <c r="Y8" s="367"/>
      <c r="Z8" s="378" t="s">
        <v>81</v>
      </c>
      <c r="AA8" s="346" t="s">
        <v>82</v>
      </c>
      <c r="AB8" s="367"/>
      <c r="AC8" s="378" t="s">
        <v>81</v>
      </c>
      <c r="AD8" s="346" t="s">
        <v>82</v>
      </c>
      <c r="AE8" s="367"/>
      <c r="AF8" s="378" t="s">
        <v>81</v>
      </c>
      <c r="AG8" s="346" t="s">
        <v>82</v>
      </c>
      <c r="AH8" s="367"/>
      <c r="AI8" s="378" t="s">
        <v>81</v>
      </c>
      <c r="AJ8" s="346" t="s">
        <v>82</v>
      </c>
      <c r="AK8" s="367"/>
      <c r="AL8" s="378" t="s">
        <v>81</v>
      </c>
      <c r="AM8" s="346" t="s">
        <v>82</v>
      </c>
      <c r="AN8" s="367"/>
      <c r="AO8" s="378" t="s">
        <v>81</v>
      </c>
      <c r="AP8" s="346" t="s">
        <v>82</v>
      </c>
      <c r="AQ8" s="367"/>
      <c r="AR8" s="378" t="s">
        <v>81</v>
      </c>
      <c r="AS8" s="346" t="s">
        <v>82</v>
      </c>
      <c r="AT8" s="367"/>
      <c r="AU8" s="378" t="s">
        <v>81</v>
      </c>
      <c r="AV8" s="346" t="s">
        <v>82</v>
      </c>
      <c r="AW8" s="367"/>
      <c r="AX8" s="378" t="s">
        <v>81</v>
      </c>
      <c r="AY8" s="346" t="s">
        <v>82</v>
      </c>
      <c r="AZ8" s="367"/>
      <c r="BA8" s="378" t="s">
        <v>81</v>
      </c>
      <c r="BB8" s="346" t="s">
        <v>82</v>
      </c>
      <c r="BC8" s="367"/>
      <c r="BD8" s="378" t="s">
        <v>81</v>
      </c>
      <c r="BE8" s="346" t="s">
        <v>82</v>
      </c>
      <c r="BF8" s="346"/>
      <c r="BG8" s="378" t="s">
        <v>81</v>
      </c>
      <c r="BH8" s="346" t="s">
        <v>82</v>
      </c>
      <c r="BI8" s="346"/>
      <c r="BJ8" s="379" t="s">
        <v>81</v>
      </c>
      <c r="BK8" s="380" t="s">
        <v>82</v>
      </c>
      <c r="BO8" s="346"/>
    </row>
    <row r="9" spans="3:86" s="279" customFormat="1" x14ac:dyDescent="0.25">
      <c r="E9" s="255"/>
      <c r="F9" s="367"/>
      <c r="G9" s="255"/>
      <c r="H9" s="255"/>
      <c r="I9" s="367"/>
      <c r="J9" s="255"/>
      <c r="K9" s="255"/>
      <c r="L9" s="367"/>
      <c r="M9" s="255"/>
      <c r="N9" s="255"/>
      <c r="O9" s="367"/>
      <c r="P9" s="367"/>
      <c r="Q9" s="255"/>
      <c r="R9" s="255"/>
      <c r="S9" s="367"/>
      <c r="T9" s="255"/>
      <c r="U9" s="255"/>
      <c r="V9" s="367"/>
      <c r="W9" s="378"/>
      <c r="X9" s="346"/>
      <c r="Y9" s="367"/>
      <c r="Z9" s="378"/>
      <c r="AA9" s="346"/>
      <c r="AB9" s="367"/>
      <c r="AC9" s="378"/>
      <c r="AD9" s="346"/>
      <c r="AE9" s="367"/>
      <c r="AF9" s="378"/>
      <c r="AG9" s="346"/>
      <c r="AH9" s="367"/>
      <c r="AI9" s="378"/>
      <c r="AJ9" s="346"/>
      <c r="AK9" s="367"/>
      <c r="AL9" s="378"/>
      <c r="AM9" s="346"/>
      <c r="AN9" s="367"/>
      <c r="AO9" s="378"/>
      <c r="AP9" s="346"/>
      <c r="AQ9" s="367"/>
      <c r="AR9" s="378"/>
      <c r="AS9" s="346"/>
      <c r="AT9" s="367"/>
      <c r="AU9" s="378"/>
      <c r="AV9" s="346"/>
      <c r="AW9" s="367"/>
      <c r="AX9" s="378"/>
      <c r="AY9" s="346"/>
      <c r="AZ9" s="367"/>
      <c r="BA9" s="378"/>
      <c r="BB9" s="346"/>
      <c r="BC9" s="367"/>
      <c r="BD9" s="378"/>
      <c r="BE9" s="346"/>
      <c r="BF9" s="346"/>
      <c r="BG9" s="378"/>
      <c r="BH9" s="346"/>
      <c r="BI9" s="346"/>
      <c r="BJ9" s="379"/>
      <c r="BK9" s="380"/>
      <c r="BO9" s="346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  <c r="CD9" s="347"/>
      <c r="CE9" s="347"/>
      <c r="CF9" s="347"/>
      <c r="CG9" s="347"/>
      <c r="CH9" s="347"/>
    </row>
    <row r="10" spans="3:86" x14ac:dyDescent="0.25">
      <c r="C10" s="348"/>
      <c r="D10" s="348" t="s">
        <v>137</v>
      </c>
      <c r="E10" s="381"/>
      <c r="F10" s="368"/>
      <c r="G10" s="349"/>
      <c r="H10" s="381"/>
      <c r="I10" s="368"/>
      <c r="J10" s="349"/>
      <c r="K10" s="381"/>
      <c r="L10" s="368"/>
      <c r="M10" s="349"/>
      <c r="N10" s="381"/>
      <c r="O10" s="368"/>
      <c r="P10" s="368"/>
      <c r="Q10" s="382"/>
      <c r="R10" s="381"/>
      <c r="S10" s="368"/>
      <c r="T10" s="382"/>
      <c r="U10" s="381"/>
      <c r="V10" s="368"/>
      <c r="W10" s="383"/>
      <c r="X10" s="383"/>
      <c r="Y10" s="368"/>
      <c r="Z10" s="383"/>
      <c r="AA10" s="383"/>
      <c r="AB10" s="368"/>
      <c r="AC10" s="383"/>
      <c r="AD10" s="383"/>
      <c r="AE10" s="368"/>
      <c r="AF10" s="383"/>
      <c r="AG10" s="383"/>
      <c r="AH10" s="368"/>
      <c r="AI10" s="383"/>
      <c r="AJ10" s="383"/>
      <c r="AK10" s="368"/>
      <c r="AL10" s="383"/>
      <c r="AM10" s="383"/>
      <c r="AN10" s="368"/>
      <c r="AO10" s="383"/>
      <c r="AP10" s="383"/>
      <c r="AQ10" s="368"/>
      <c r="AR10" s="383"/>
      <c r="AS10" s="383"/>
      <c r="AT10" s="368"/>
      <c r="AU10" s="383"/>
      <c r="AV10" s="383"/>
      <c r="AW10" s="368"/>
      <c r="AX10" s="383"/>
      <c r="AY10" s="383"/>
      <c r="AZ10" s="368"/>
      <c r="BA10" s="383"/>
      <c r="BB10" s="383"/>
      <c r="BC10" s="368"/>
      <c r="BD10" s="383"/>
      <c r="BE10" s="383"/>
      <c r="BF10" s="383"/>
      <c r="BG10" s="383"/>
      <c r="BH10" s="383"/>
      <c r="BI10" s="383"/>
      <c r="BJ10" s="384"/>
      <c r="BK10" s="384"/>
    </row>
    <row r="11" spans="3:86" x14ac:dyDescent="0.25">
      <c r="C11" s="350"/>
      <c r="D11" s="350" t="s">
        <v>138</v>
      </c>
      <c r="E11" s="385">
        <v>6</v>
      </c>
      <c r="F11" s="369">
        <f t="shared" ref="F11:F16" ca="1" si="0">E11/$E$17</f>
        <v>0.1875</v>
      </c>
      <c r="G11" s="351"/>
      <c r="H11" s="385">
        <v>6</v>
      </c>
      <c r="I11" s="369">
        <f t="shared" ref="I11:I16" ca="1" si="1">H11/$H$17</f>
        <v>0.16666666666666666</v>
      </c>
      <c r="J11" s="351"/>
      <c r="K11" s="385">
        <v>7</v>
      </c>
      <c r="L11" s="369">
        <f t="shared" ref="L11:L16" ca="1" si="2">K11/$K$17</f>
        <v>0.19444444444444445</v>
      </c>
      <c r="M11" s="351"/>
      <c r="N11" s="385">
        <v>7</v>
      </c>
      <c r="O11" s="369">
        <f t="shared" ref="O11:O16" si="3">N11/$N$17</f>
        <v>0.19444444444444445</v>
      </c>
      <c r="P11" s="369"/>
      <c r="Q11" s="385">
        <v>6</v>
      </c>
      <c r="R11" s="369">
        <f t="shared" ref="R11:R16" si="4">Q11/$Q$17</f>
        <v>0.1875</v>
      </c>
      <c r="S11" s="369"/>
      <c r="T11" s="385">
        <v>5</v>
      </c>
      <c r="U11" s="369">
        <f t="shared" ref="U11:U16" si="5">T11/$T$17</f>
        <v>0.13157894736842105</v>
      </c>
      <c r="V11" s="369"/>
      <c r="W11" s="293">
        <v>3</v>
      </c>
      <c r="X11" s="394">
        <f t="shared" ref="X11:X16" si="6">W11/$W$17</f>
        <v>7.6923076923076927E-2</v>
      </c>
      <c r="Y11" s="369"/>
      <c r="Z11" s="293">
        <v>3</v>
      </c>
      <c r="AA11" s="394">
        <f t="shared" ref="AA11:AA16" si="7">Z11/Z$17</f>
        <v>7.3170731707317069E-2</v>
      </c>
      <c r="AB11" s="369"/>
      <c r="AC11" s="293">
        <f ca="1">Credit_2010Q4!$AD8</f>
        <v>3</v>
      </c>
      <c r="AD11" s="394">
        <f t="shared" ref="AD11:AD16" ca="1" si="8">AC11/AC$17</f>
        <v>8.5714285714285715E-2</v>
      </c>
      <c r="AE11" s="369"/>
      <c r="AF11" s="293">
        <f ca="1">Credit_2011Q4!$AD8</f>
        <v>3</v>
      </c>
      <c r="AG11" s="394">
        <f t="shared" ref="AG11:AG16" ca="1" si="9">AF11/AF$17</f>
        <v>8.1081081081081086E-2</v>
      </c>
      <c r="AH11" s="369"/>
      <c r="AI11" s="293">
        <f t="shared" ref="AI11:AI16" ca="1" si="10">INDIRECT( BP11 &amp; $BN11 )</f>
        <v>2</v>
      </c>
      <c r="AJ11" s="394">
        <f t="shared" ref="AJ11:AJ16" ca="1" si="11">AI11/AI$17</f>
        <v>5.5555555555555552E-2</v>
      </c>
      <c r="AK11" s="369"/>
      <c r="AL11" s="293">
        <f t="shared" ref="AL11:AL16" ca="1" si="12">INDIRECT( BR11 &amp; $BN11 )</f>
        <v>1</v>
      </c>
      <c r="AM11" s="394">
        <f t="shared" ref="AM11:AM16" ca="1" si="13">AL11/AL$17</f>
        <v>2.8571428571428571E-2</v>
      </c>
      <c r="AN11" s="369"/>
      <c r="AO11" s="293">
        <f ca="1">INDIRECT( BT11 &amp; $BN11 )</f>
        <v>1</v>
      </c>
      <c r="AP11" s="394">
        <f t="shared" ref="AP11:AP16" ca="1" si="14">AO11/AO$17</f>
        <v>2.6315789473684209E-2</v>
      </c>
      <c r="AQ11" s="369"/>
      <c r="AR11" s="293">
        <f t="shared" ref="AR11:AR16" ca="1" si="15">INDIRECT( BV11 &amp; $BN11 )</f>
        <v>1</v>
      </c>
      <c r="AS11" s="394">
        <f t="shared" ref="AS11:AS16" ca="1" si="16">AR11/AR$17</f>
        <v>2.7777777777777776E-2</v>
      </c>
      <c r="AT11" s="369"/>
      <c r="AU11" s="293">
        <f t="shared" ref="AU11:AU16" ca="1" si="17">INDIRECT( BX11 &amp; $BN11 )</f>
        <v>2</v>
      </c>
      <c r="AV11" s="394">
        <f t="shared" ref="AV11:AV16" ca="1" si="18">AU11/AU$17</f>
        <v>5.5555555555555552E-2</v>
      </c>
      <c r="AW11" s="369"/>
      <c r="AX11" s="293">
        <f t="shared" ref="AX11:AX16" ca="1" si="19">INDIRECT( BZ11 &amp; $BN11 )</f>
        <v>2</v>
      </c>
      <c r="AY11" s="394">
        <f t="shared" ref="AY11:AY16" ca="1" si="20">AX11/AX$17</f>
        <v>5.7142857142857141E-2</v>
      </c>
      <c r="AZ11" s="369"/>
      <c r="BA11" s="293">
        <f ca="1">INDIRECT( CB11 &amp; $BN11 )</f>
        <v>1</v>
      </c>
      <c r="BB11" s="394">
        <f t="shared" ref="BB11:BB16" ca="1" si="21">BA11/BA$17</f>
        <v>2.9411764705882353E-2</v>
      </c>
      <c r="BC11" s="369"/>
      <c r="BD11" s="293">
        <f t="shared" ref="BD11:BD16" ca="1" si="22">INDIRECT( CD11 &amp; $BN11 )</f>
        <v>1</v>
      </c>
      <c r="BE11" s="394">
        <f t="shared" ref="BE11:BE16" ca="1" si="23">BD11/BD$17</f>
        <v>2.8571428571428571E-2</v>
      </c>
      <c r="BF11" s="394"/>
      <c r="BG11" s="293">
        <f t="shared" ref="BG11:BG16" ca="1" si="24">INDIRECT( CF11 &amp; $BN11 )</f>
        <v>1</v>
      </c>
      <c r="BH11" s="394">
        <f t="shared" ref="BH11:BH16" ca="1" si="25">BG11/BG$17</f>
        <v>2.9411764705882353E-2</v>
      </c>
      <c r="BI11" s="394"/>
      <c r="BJ11" s="386">
        <f t="shared" ref="BJ11:BJ16" ca="1" si="26">INDIRECT( CH11 &amp; $BN11 )</f>
        <v>1</v>
      </c>
      <c r="BK11" s="398">
        <f t="shared" ref="BK11:BK16" ca="1" si="27">BJ11/BJ$17</f>
        <v>2.8571428571428571E-2</v>
      </c>
      <c r="BN11" s="352">
        <v>8</v>
      </c>
      <c r="BO11" s="353" t="s">
        <v>488</v>
      </c>
      <c r="BP11" s="258" t="str">
        <f t="shared" ref="BP11:BP16" si="28">BP$5 &amp; "!" &amp;$BO11</f>
        <v>'Credit_2012Q4'!o</v>
      </c>
      <c r="BR11" s="258" t="str">
        <f t="shared" ref="BR11:BR16" si="29">BR$5 &amp; "!" &amp;$BO11</f>
        <v>'Credit_2013Q4'!o</v>
      </c>
      <c r="BT11" s="258" t="str">
        <f t="shared" ref="BT11:CH16" ca="1" si="30">BT$5 &amp; "!" &amp;$BO11</f>
        <v>'Credit_2014Q4'!o</v>
      </c>
      <c r="BV11" s="258" t="str">
        <f t="shared" ca="1" si="30"/>
        <v>'Credit_2015Q4'!o</v>
      </c>
      <c r="BX11" s="258" t="str">
        <f t="shared" ca="1" si="30"/>
        <v>'Credit_2016Q4'!o</v>
      </c>
      <c r="BZ11" s="258" t="str">
        <f t="shared" ca="1" si="30"/>
        <v>'Credit_2017Q4'!o</v>
      </c>
      <c r="CB11" s="258" t="str">
        <f t="shared" ca="1" si="30"/>
        <v>'Credit_2018Q4'!o</v>
      </c>
      <c r="CD11" s="258" t="str">
        <f t="shared" ca="1" si="30"/>
        <v>'Credit_2019Q4'!o</v>
      </c>
      <c r="CF11" s="258" t="str">
        <f t="shared" ca="1" si="30"/>
        <v>'Credit_2020Q4'!o</v>
      </c>
      <c r="CH11" s="258" t="str">
        <f t="shared" ca="1" si="30"/>
        <v>'Credit_2021Q2'!o</v>
      </c>
    </row>
    <row r="12" spans="3:86" x14ac:dyDescent="0.25">
      <c r="C12" s="354"/>
      <c r="D12" s="354" t="s">
        <v>10</v>
      </c>
      <c r="E12" s="387">
        <v>7</v>
      </c>
      <c r="F12" s="370">
        <f t="shared" ca="1" si="0"/>
        <v>0.21875</v>
      </c>
      <c r="G12" s="355"/>
      <c r="H12" s="387">
        <v>5</v>
      </c>
      <c r="I12" s="370">
        <f t="shared" ca="1" si="1"/>
        <v>0.1388888888888889</v>
      </c>
      <c r="J12" s="355"/>
      <c r="K12" s="387">
        <v>4</v>
      </c>
      <c r="L12" s="370">
        <f t="shared" ca="1" si="2"/>
        <v>0.1111111111111111</v>
      </c>
      <c r="M12" s="355"/>
      <c r="N12" s="387">
        <v>3</v>
      </c>
      <c r="O12" s="370">
        <f t="shared" si="3"/>
        <v>8.3333333333333329E-2</v>
      </c>
      <c r="P12" s="370"/>
      <c r="Q12" s="387">
        <v>1</v>
      </c>
      <c r="R12" s="370">
        <f t="shared" si="4"/>
        <v>3.125E-2</v>
      </c>
      <c r="S12" s="370"/>
      <c r="T12" s="387">
        <v>2</v>
      </c>
      <c r="U12" s="370">
        <f t="shared" si="5"/>
        <v>5.2631578947368418E-2</v>
      </c>
      <c r="V12" s="370"/>
      <c r="W12" s="295">
        <v>4</v>
      </c>
      <c r="X12" s="395">
        <f t="shared" si="6"/>
        <v>0.10256410256410256</v>
      </c>
      <c r="Y12" s="370"/>
      <c r="Z12" s="295">
        <v>6</v>
      </c>
      <c r="AA12" s="395">
        <f t="shared" si="7"/>
        <v>0.14634146341463414</v>
      </c>
      <c r="AB12" s="370"/>
      <c r="AC12" s="295">
        <f ca="1">Credit_2010Q4!$AD9</f>
        <v>5</v>
      </c>
      <c r="AD12" s="395">
        <f t="shared" ca="1" si="8"/>
        <v>0.14285714285714285</v>
      </c>
      <c r="AE12" s="370"/>
      <c r="AF12" s="295">
        <f ca="1">Credit_2011Q4!$AD9</f>
        <v>5</v>
      </c>
      <c r="AG12" s="395">
        <f t="shared" ca="1" si="9"/>
        <v>0.13513513513513514</v>
      </c>
      <c r="AH12" s="370"/>
      <c r="AI12" s="295">
        <f t="shared" ca="1" si="10"/>
        <v>6</v>
      </c>
      <c r="AJ12" s="395">
        <f t="shared" ca="1" si="11"/>
        <v>0.16666666666666666</v>
      </c>
      <c r="AK12" s="370"/>
      <c r="AL12" s="295">
        <f t="shared" ca="1" si="12"/>
        <v>7</v>
      </c>
      <c r="AM12" s="395">
        <f t="shared" ca="1" si="13"/>
        <v>0.2</v>
      </c>
      <c r="AN12" s="370"/>
      <c r="AO12" s="295">
        <f t="shared" ref="AO12:AO16" ca="1" si="31">INDIRECT( BT12 &amp; $BN12 )</f>
        <v>8</v>
      </c>
      <c r="AP12" s="395">
        <f t="shared" ca="1" si="14"/>
        <v>0.21052631578947367</v>
      </c>
      <c r="AQ12" s="370"/>
      <c r="AR12" s="295">
        <f t="shared" ca="1" si="15"/>
        <v>8</v>
      </c>
      <c r="AS12" s="395">
        <f t="shared" ca="1" si="16"/>
        <v>0.22222222222222221</v>
      </c>
      <c r="AT12" s="370"/>
      <c r="AU12" s="295">
        <f t="shared" ca="1" si="17"/>
        <v>10</v>
      </c>
      <c r="AV12" s="395">
        <f t="shared" ca="1" si="18"/>
        <v>0.27777777777777779</v>
      </c>
      <c r="AW12" s="370"/>
      <c r="AX12" s="295">
        <f t="shared" ca="1" si="19"/>
        <v>12</v>
      </c>
      <c r="AY12" s="395">
        <f t="shared" ca="1" si="20"/>
        <v>0.34285714285714286</v>
      </c>
      <c r="AZ12" s="370"/>
      <c r="BA12" s="295">
        <f t="shared" ref="BA12:BA26" ca="1" si="32">INDIRECT( CB12 &amp; $BN12 )</f>
        <v>11</v>
      </c>
      <c r="BB12" s="395">
        <f t="shared" ca="1" si="21"/>
        <v>0.3235294117647059</v>
      </c>
      <c r="BC12" s="370"/>
      <c r="BD12" s="295">
        <f t="shared" ca="1" si="22"/>
        <v>11</v>
      </c>
      <c r="BE12" s="395">
        <f t="shared" ca="1" si="23"/>
        <v>0.31428571428571428</v>
      </c>
      <c r="BF12" s="395"/>
      <c r="BG12" s="295">
        <f t="shared" ca="1" si="24"/>
        <v>11</v>
      </c>
      <c r="BH12" s="395">
        <f t="shared" ca="1" si="25"/>
        <v>0.3235294117647059</v>
      </c>
      <c r="BI12" s="395"/>
      <c r="BJ12" s="388">
        <f t="shared" ca="1" si="26"/>
        <v>10</v>
      </c>
      <c r="BK12" s="399">
        <f t="shared" ca="1" si="27"/>
        <v>0.2857142857142857</v>
      </c>
      <c r="BN12" s="258">
        <f>BN11+1</f>
        <v>9</v>
      </c>
      <c r="BO12" s="255" t="str">
        <f>BO11</f>
        <v>o</v>
      </c>
      <c r="BP12" s="258" t="str">
        <f t="shared" si="28"/>
        <v>'Credit_2012Q4'!o</v>
      </c>
      <c r="BR12" s="258" t="str">
        <f t="shared" si="29"/>
        <v>'Credit_2013Q4'!o</v>
      </c>
      <c r="BT12" s="258" t="str">
        <f t="shared" ca="1" si="30"/>
        <v>'Credit_2014Q4'!o</v>
      </c>
      <c r="BV12" s="258" t="str">
        <f t="shared" ca="1" si="30"/>
        <v>'Credit_2015Q4'!o</v>
      </c>
      <c r="BX12" s="258" t="str">
        <f t="shared" ca="1" si="30"/>
        <v>'Credit_2016Q4'!o</v>
      </c>
      <c r="BZ12" s="258" t="str">
        <f t="shared" ca="1" si="30"/>
        <v>'Credit_2017Q4'!o</v>
      </c>
      <c r="CB12" s="258" t="str">
        <f t="shared" ca="1" si="30"/>
        <v>'Credit_2018Q4'!o</v>
      </c>
      <c r="CD12" s="258" t="str">
        <f t="shared" ca="1" si="30"/>
        <v>'Credit_2019Q4'!o</v>
      </c>
      <c r="CF12" s="258" t="str">
        <f t="shared" ca="1" si="30"/>
        <v>'Credit_2020Q4'!o</v>
      </c>
      <c r="CH12" s="258" t="str">
        <f t="shared" ca="1" si="30"/>
        <v>'Credit_2021Q2'!o</v>
      </c>
    </row>
    <row r="13" spans="3:86" x14ac:dyDescent="0.25">
      <c r="C13" s="354"/>
      <c r="D13" s="354" t="s">
        <v>16</v>
      </c>
      <c r="E13" s="387">
        <v>3</v>
      </c>
      <c r="F13" s="370">
        <f t="shared" ca="1" si="0"/>
        <v>9.375E-2</v>
      </c>
      <c r="G13" s="355"/>
      <c r="H13" s="387">
        <v>6</v>
      </c>
      <c r="I13" s="370">
        <f t="shared" ca="1" si="1"/>
        <v>0.16666666666666666</v>
      </c>
      <c r="J13" s="355"/>
      <c r="K13" s="387">
        <v>7</v>
      </c>
      <c r="L13" s="370">
        <f t="shared" ca="1" si="2"/>
        <v>0.19444444444444445</v>
      </c>
      <c r="M13" s="355"/>
      <c r="N13" s="387">
        <v>8</v>
      </c>
      <c r="O13" s="370">
        <f t="shared" si="3"/>
        <v>0.22222222222222221</v>
      </c>
      <c r="P13" s="370"/>
      <c r="Q13" s="387">
        <v>7</v>
      </c>
      <c r="R13" s="370">
        <f t="shared" si="4"/>
        <v>0.21875</v>
      </c>
      <c r="S13" s="370"/>
      <c r="T13" s="387">
        <v>10</v>
      </c>
      <c r="U13" s="370">
        <f t="shared" si="5"/>
        <v>0.26315789473684209</v>
      </c>
      <c r="V13" s="370"/>
      <c r="W13" s="295">
        <v>9</v>
      </c>
      <c r="X13" s="395">
        <f t="shared" si="6"/>
        <v>0.23076923076923078</v>
      </c>
      <c r="Y13" s="370"/>
      <c r="Z13" s="295">
        <v>9</v>
      </c>
      <c r="AA13" s="395">
        <f t="shared" si="7"/>
        <v>0.21951219512195122</v>
      </c>
      <c r="AB13" s="370"/>
      <c r="AC13" s="295">
        <f ca="1">Credit_2010Q4!$AD10</f>
        <v>6</v>
      </c>
      <c r="AD13" s="395">
        <f t="shared" ca="1" si="8"/>
        <v>0.17142857142857143</v>
      </c>
      <c r="AE13" s="370"/>
      <c r="AF13" s="295">
        <f ca="1">Credit_2011Q4!$AD10</f>
        <v>7</v>
      </c>
      <c r="AG13" s="395">
        <f t="shared" ca="1" si="9"/>
        <v>0.1891891891891892</v>
      </c>
      <c r="AH13" s="370"/>
      <c r="AI13" s="295">
        <f t="shared" ca="1" si="10"/>
        <v>5</v>
      </c>
      <c r="AJ13" s="395">
        <f t="shared" ca="1" si="11"/>
        <v>0.1388888888888889</v>
      </c>
      <c r="AK13" s="370"/>
      <c r="AL13" s="295">
        <f t="shared" ca="1" si="12"/>
        <v>6</v>
      </c>
      <c r="AM13" s="395">
        <f t="shared" ca="1" si="13"/>
        <v>0.17142857142857143</v>
      </c>
      <c r="AN13" s="370"/>
      <c r="AO13" s="295">
        <f t="shared" ca="1" si="31"/>
        <v>12</v>
      </c>
      <c r="AP13" s="395">
        <f t="shared" ca="1" si="14"/>
        <v>0.31578947368421051</v>
      </c>
      <c r="AQ13" s="370"/>
      <c r="AR13" s="295">
        <f t="shared" ca="1" si="15"/>
        <v>12</v>
      </c>
      <c r="AS13" s="395">
        <f t="shared" ca="1" si="16"/>
        <v>0.33333333333333331</v>
      </c>
      <c r="AT13" s="370"/>
      <c r="AU13" s="295">
        <f t="shared" ca="1" si="17"/>
        <v>13</v>
      </c>
      <c r="AV13" s="395">
        <f t="shared" ca="1" si="18"/>
        <v>0.3611111111111111</v>
      </c>
      <c r="AW13" s="370"/>
      <c r="AX13" s="295">
        <f t="shared" ca="1" si="19"/>
        <v>10</v>
      </c>
      <c r="AY13" s="395">
        <f t="shared" ca="1" si="20"/>
        <v>0.2857142857142857</v>
      </c>
      <c r="AZ13" s="370"/>
      <c r="BA13" s="295">
        <f t="shared" ca="1" si="32"/>
        <v>11</v>
      </c>
      <c r="BB13" s="395">
        <f t="shared" ca="1" si="21"/>
        <v>0.3235294117647059</v>
      </c>
      <c r="BC13" s="370"/>
      <c r="BD13" s="295">
        <f t="shared" ca="1" si="22"/>
        <v>11</v>
      </c>
      <c r="BE13" s="395">
        <f t="shared" ca="1" si="23"/>
        <v>0.31428571428571428</v>
      </c>
      <c r="BF13" s="395"/>
      <c r="BG13" s="295">
        <f t="shared" ca="1" si="24"/>
        <v>10</v>
      </c>
      <c r="BH13" s="395">
        <f t="shared" ca="1" si="25"/>
        <v>0.29411764705882354</v>
      </c>
      <c r="BI13" s="395"/>
      <c r="BJ13" s="388">
        <f t="shared" ca="1" si="26"/>
        <v>12</v>
      </c>
      <c r="BK13" s="399">
        <f t="shared" ca="1" si="27"/>
        <v>0.34285714285714286</v>
      </c>
      <c r="BN13" s="258">
        <f>BN12+1</f>
        <v>10</v>
      </c>
      <c r="BO13" s="255" t="str">
        <f t="shared" ref="BO13:BO16" si="33">BO12</f>
        <v>o</v>
      </c>
      <c r="BP13" s="258" t="str">
        <f t="shared" si="28"/>
        <v>'Credit_2012Q4'!o</v>
      </c>
      <c r="BR13" s="258" t="str">
        <f t="shared" si="29"/>
        <v>'Credit_2013Q4'!o</v>
      </c>
      <c r="BT13" s="258" t="str">
        <f t="shared" ca="1" si="30"/>
        <v>'Credit_2014Q4'!o</v>
      </c>
      <c r="BV13" s="258" t="str">
        <f t="shared" ca="1" si="30"/>
        <v>'Credit_2015Q4'!o</v>
      </c>
      <c r="BX13" s="258" t="str">
        <f t="shared" ca="1" si="30"/>
        <v>'Credit_2016Q4'!o</v>
      </c>
      <c r="BZ13" s="258" t="str">
        <f t="shared" ca="1" si="30"/>
        <v>'Credit_2017Q4'!o</v>
      </c>
      <c r="CB13" s="258" t="str">
        <f t="shared" ca="1" si="30"/>
        <v>'Credit_2018Q4'!o</v>
      </c>
      <c r="CD13" s="258" t="str">
        <f t="shared" ca="1" si="30"/>
        <v>'Credit_2019Q4'!o</v>
      </c>
      <c r="CF13" s="258" t="str">
        <f t="shared" ca="1" si="30"/>
        <v>'Credit_2020Q4'!o</v>
      </c>
      <c r="CH13" s="258" t="str">
        <f t="shared" ca="1" si="30"/>
        <v>'Credit_2021Q2'!o</v>
      </c>
    </row>
    <row r="14" spans="3:86" x14ac:dyDescent="0.25">
      <c r="C14" s="354"/>
      <c r="D14" s="354" t="s">
        <v>28</v>
      </c>
      <c r="E14" s="387">
        <v>6</v>
      </c>
      <c r="F14" s="370">
        <f t="shared" ca="1" si="0"/>
        <v>0.1875</v>
      </c>
      <c r="G14" s="355"/>
      <c r="H14" s="387">
        <v>6</v>
      </c>
      <c r="I14" s="370">
        <f t="shared" ca="1" si="1"/>
        <v>0.16666666666666666</v>
      </c>
      <c r="J14" s="355"/>
      <c r="K14" s="387">
        <v>8</v>
      </c>
      <c r="L14" s="370">
        <f t="shared" ca="1" si="2"/>
        <v>0.22222222222222221</v>
      </c>
      <c r="M14" s="355"/>
      <c r="N14" s="387">
        <v>9</v>
      </c>
      <c r="O14" s="370">
        <f t="shared" si="3"/>
        <v>0.25</v>
      </c>
      <c r="P14" s="370"/>
      <c r="Q14" s="387">
        <v>9</v>
      </c>
      <c r="R14" s="370">
        <f t="shared" si="4"/>
        <v>0.28125</v>
      </c>
      <c r="S14" s="370"/>
      <c r="T14" s="387">
        <v>8</v>
      </c>
      <c r="U14" s="370">
        <f t="shared" si="5"/>
        <v>0.21052631578947367</v>
      </c>
      <c r="V14" s="370"/>
      <c r="W14" s="387">
        <v>9</v>
      </c>
      <c r="X14" s="395">
        <f t="shared" si="6"/>
        <v>0.23076923076923078</v>
      </c>
      <c r="Y14" s="370"/>
      <c r="Z14" s="387">
        <v>11</v>
      </c>
      <c r="AA14" s="395">
        <f t="shared" si="7"/>
        <v>0.26829268292682928</v>
      </c>
      <c r="AB14" s="370"/>
      <c r="AC14" s="387">
        <f ca="1">Credit_2010Q4!$AD11</f>
        <v>11</v>
      </c>
      <c r="AD14" s="395">
        <f t="shared" ca="1" si="8"/>
        <v>0.31428571428571428</v>
      </c>
      <c r="AE14" s="370"/>
      <c r="AF14" s="387">
        <f ca="1">Credit_2011Q4!$AD11</f>
        <v>13</v>
      </c>
      <c r="AG14" s="395">
        <f t="shared" ca="1" si="9"/>
        <v>0.35135135135135137</v>
      </c>
      <c r="AH14" s="370"/>
      <c r="AI14" s="387">
        <f t="shared" ca="1" si="10"/>
        <v>13</v>
      </c>
      <c r="AJ14" s="395">
        <f t="shared" ca="1" si="11"/>
        <v>0.3611111111111111</v>
      </c>
      <c r="AK14" s="370"/>
      <c r="AL14" s="387">
        <f t="shared" ca="1" si="12"/>
        <v>17</v>
      </c>
      <c r="AM14" s="395">
        <f t="shared" ca="1" si="13"/>
        <v>0.48571428571428571</v>
      </c>
      <c r="AN14" s="370"/>
      <c r="AO14" s="387">
        <f t="shared" ca="1" si="31"/>
        <v>14</v>
      </c>
      <c r="AP14" s="395">
        <f t="shared" ca="1" si="14"/>
        <v>0.36842105263157893</v>
      </c>
      <c r="AQ14" s="370"/>
      <c r="AR14" s="387">
        <f t="shared" ca="1" si="15"/>
        <v>12</v>
      </c>
      <c r="AS14" s="395">
        <f t="shared" ca="1" si="16"/>
        <v>0.33333333333333331</v>
      </c>
      <c r="AT14" s="370"/>
      <c r="AU14" s="387">
        <f t="shared" ca="1" si="17"/>
        <v>8</v>
      </c>
      <c r="AV14" s="395">
        <f t="shared" ca="1" si="18"/>
        <v>0.22222222222222221</v>
      </c>
      <c r="AW14" s="370"/>
      <c r="AX14" s="387">
        <f t="shared" ca="1" si="19"/>
        <v>7</v>
      </c>
      <c r="AY14" s="395">
        <f t="shared" ca="1" si="20"/>
        <v>0.2</v>
      </c>
      <c r="AZ14" s="370"/>
      <c r="BA14" s="387">
        <f t="shared" ca="1" si="32"/>
        <v>7</v>
      </c>
      <c r="BB14" s="395">
        <f t="shared" ca="1" si="21"/>
        <v>0.20588235294117646</v>
      </c>
      <c r="BC14" s="370"/>
      <c r="BD14" s="387">
        <f t="shared" ca="1" si="22"/>
        <v>8</v>
      </c>
      <c r="BE14" s="395">
        <f t="shared" ca="1" si="23"/>
        <v>0.22857142857142856</v>
      </c>
      <c r="BF14" s="395"/>
      <c r="BG14" s="387">
        <f t="shared" ca="1" si="24"/>
        <v>7</v>
      </c>
      <c r="BH14" s="395">
        <f t="shared" ca="1" si="25"/>
        <v>0.20588235294117646</v>
      </c>
      <c r="BI14" s="395"/>
      <c r="BJ14" s="388">
        <f t="shared" ca="1" si="26"/>
        <v>7</v>
      </c>
      <c r="BK14" s="399">
        <f t="shared" ca="1" si="27"/>
        <v>0.2</v>
      </c>
      <c r="BN14" s="258">
        <f>BN13+1</f>
        <v>11</v>
      </c>
      <c r="BO14" s="255" t="str">
        <f t="shared" si="33"/>
        <v>o</v>
      </c>
      <c r="BP14" s="258" t="str">
        <f t="shared" si="28"/>
        <v>'Credit_2012Q4'!o</v>
      </c>
      <c r="BR14" s="258" t="str">
        <f t="shared" si="29"/>
        <v>'Credit_2013Q4'!o</v>
      </c>
      <c r="BT14" s="258" t="str">
        <f t="shared" ca="1" si="30"/>
        <v>'Credit_2014Q4'!o</v>
      </c>
      <c r="BV14" s="258" t="str">
        <f t="shared" ca="1" si="30"/>
        <v>'Credit_2015Q4'!o</v>
      </c>
      <c r="BX14" s="258" t="str">
        <f t="shared" ca="1" si="30"/>
        <v>'Credit_2016Q4'!o</v>
      </c>
      <c r="BZ14" s="258" t="str">
        <f t="shared" ca="1" si="30"/>
        <v>'Credit_2017Q4'!o</v>
      </c>
      <c r="CB14" s="258" t="str">
        <f t="shared" ca="1" si="30"/>
        <v>'Credit_2018Q4'!o</v>
      </c>
      <c r="CD14" s="258" t="str">
        <f t="shared" ca="1" si="30"/>
        <v>'Credit_2019Q4'!o</v>
      </c>
      <c r="CF14" s="258" t="str">
        <f t="shared" ca="1" si="30"/>
        <v>'Credit_2020Q4'!o</v>
      </c>
      <c r="CH14" s="258" t="str">
        <f t="shared" ca="1" si="30"/>
        <v>'Credit_2021Q2'!o</v>
      </c>
    </row>
    <row r="15" spans="3:86" x14ac:dyDescent="0.25">
      <c r="C15" s="354"/>
      <c r="D15" s="354" t="s">
        <v>49</v>
      </c>
      <c r="E15" s="387">
        <v>4</v>
      </c>
      <c r="F15" s="370">
        <f t="shared" ca="1" si="0"/>
        <v>0.125</v>
      </c>
      <c r="G15" s="355"/>
      <c r="H15" s="387">
        <v>5</v>
      </c>
      <c r="I15" s="370">
        <f t="shared" ca="1" si="1"/>
        <v>0.1388888888888889</v>
      </c>
      <c r="J15" s="355"/>
      <c r="K15" s="387">
        <v>5</v>
      </c>
      <c r="L15" s="370">
        <f t="shared" ca="1" si="2"/>
        <v>0.1388888888888889</v>
      </c>
      <c r="M15" s="355"/>
      <c r="N15" s="387">
        <v>3</v>
      </c>
      <c r="O15" s="370">
        <f t="shared" si="3"/>
        <v>8.3333333333333329E-2</v>
      </c>
      <c r="P15" s="370"/>
      <c r="Q15" s="387">
        <v>3</v>
      </c>
      <c r="R15" s="370">
        <f t="shared" si="4"/>
        <v>9.375E-2</v>
      </c>
      <c r="S15" s="370"/>
      <c r="T15" s="387">
        <v>7</v>
      </c>
      <c r="U15" s="370">
        <f t="shared" si="5"/>
        <v>0.18421052631578946</v>
      </c>
      <c r="V15" s="370"/>
      <c r="W15" s="387">
        <v>9</v>
      </c>
      <c r="X15" s="395">
        <f t="shared" si="6"/>
        <v>0.23076923076923078</v>
      </c>
      <c r="Y15" s="370"/>
      <c r="Z15" s="387">
        <v>8</v>
      </c>
      <c r="AA15" s="395">
        <f t="shared" si="7"/>
        <v>0.1951219512195122</v>
      </c>
      <c r="AB15" s="370"/>
      <c r="AC15" s="387">
        <f ca="1">Credit_2010Q4!$AD12</f>
        <v>6</v>
      </c>
      <c r="AD15" s="395">
        <f t="shared" ca="1" si="8"/>
        <v>0.17142857142857143</v>
      </c>
      <c r="AE15" s="370"/>
      <c r="AF15" s="387">
        <f ca="1">Credit_2011Q4!$AD12</f>
        <v>5</v>
      </c>
      <c r="AG15" s="395">
        <f t="shared" ca="1" si="9"/>
        <v>0.13513513513513514</v>
      </c>
      <c r="AH15" s="370"/>
      <c r="AI15" s="387">
        <f t="shared" ca="1" si="10"/>
        <v>6</v>
      </c>
      <c r="AJ15" s="395">
        <f t="shared" ca="1" si="11"/>
        <v>0.16666666666666666</v>
      </c>
      <c r="AK15" s="370"/>
      <c r="AL15" s="387">
        <f t="shared" ca="1" si="12"/>
        <v>2</v>
      </c>
      <c r="AM15" s="395">
        <f t="shared" ca="1" si="13"/>
        <v>5.7142857142857141E-2</v>
      </c>
      <c r="AN15" s="370"/>
      <c r="AO15" s="387">
        <f t="shared" ca="1" si="31"/>
        <v>1</v>
      </c>
      <c r="AP15" s="395">
        <f t="shared" ca="1" si="14"/>
        <v>2.6315789473684209E-2</v>
      </c>
      <c r="AQ15" s="370"/>
      <c r="AR15" s="387">
        <f t="shared" ca="1" si="15"/>
        <v>1</v>
      </c>
      <c r="AS15" s="395">
        <f t="shared" ca="1" si="16"/>
        <v>2.7777777777777776E-2</v>
      </c>
      <c r="AT15" s="370"/>
      <c r="AU15" s="387">
        <f t="shared" ca="1" si="17"/>
        <v>3</v>
      </c>
      <c r="AV15" s="395">
        <f t="shared" ca="1" si="18"/>
        <v>8.3333333333333329E-2</v>
      </c>
      <c r="AW15" s="370"/>
      <c r="AX15" s="387">
        <f t="shared" ca="1" si="19"/>
        <v>4</v>
      </c>
      <c r="AY15" s="395">
        <f t="shared" ca="1" si="20"/>
        <v>0.11428571428571428</v>
      </c>
      <c r="AZ15" s="370"/>
      <c r="BA15" s="387">
        <f t="shared" ca="1" si="32"/>
        <v>4</v>
      </c>
      <c r="BB15" s="395">
        <f t="shared" ca="1" si="21"/>
        <v>0.11764705882352941</v>
      </c>
      <c r="BC15" s="370"/>
      <c r="BD15" s="387">
        <f t="shared" ca="1" si="22"/>
        <v>2</v>
      </c>
      <c r="BE15" s="395">
        <f t="shared" ca="1" si="23"/>
        <v>5.7142857142857141E-2</v>
      </c>
      <c r="BF15" s="395"/>
      <c r="BG15" s="387">
        <f t="shared" ca="1" si="24"/>
        <v>2</v>
      </c>
      <c r="BH15" s="395">
        <f t="shared" ca="1" si="25"/>
        <v>5.8823529411764705E-2</v>
      </c>
      <c r="BI15" s="395"/>
      <c r="BJ15" s="388">
        <f t="shared" ca="1" si="26"/>
        <v>2</v>
      </c>
      <c r="BK15" s="399">
        <f t="shared" ca="1" si="27"/>
        <v>5.7142857142857141E-2</v>
      </c>
      <c r="BN15" s="258">
        <f>BN14+1</f>
        <v>12</v>
      </c>
      <c r="BO15" s="255" t="str">
        <f t="shared" si="33"/>
        <v>o</v>
      </c>
      <c r="BP15" s="258" t="str">
        <f t="shared" si="28"/>
        <v>'Credit_2012Q4'!o</v>
      </c>
      <c r="BR15" s="258" t="str">
        <f t="shared" si="29"/>
        <v>'Credit_2013Q4'!o</v>
      </c>
      <c r="BT15" s="258" t="str">
        <f t="shared" ca="1" si="30"/>
        <v>'Credit_2014Q4'!o</v>
      </c>
      <c r="BV15" s="258" t="str">
        <f t="shared" ca="1" si="30"/>
        <v>'Credit_2015Q4'!o</v>
      </c>
      <c r="BX15" s="258" t="str">
        <f t="shared" ca="1" si="30"/>
        <v>'Credit_2016Q4'!o</v>
      </c>
      <c r="BZ15" s="258" t="str">
        <f t="shared" ca="1" si="30"/>
        <v>'Credit_2017Q4'!o</v>
      </c>
      <c r="CB15" s="258" t="str">
        <f t="shared" ca="1" si="30"/>
        <v>'Credit_2018Q4'!o</v>
      </c>
      <c r="CD15" s="258" t="str">
        <f t="shared" ca="1" si="30"/>
        <v>'Credit_2019Q4'!o</v>
      </c>
      <c r="CF15" s="258" t="str">
        <f t="shared" ca="1" si="30"/>
        <v>'Credit_2020Q4'!o</v>
      </c>
      <c r="CH15" s="258" t="str">
        <f t="shared" ca="1" si="30"/>
        <v>'Credit_2021Q2'!o</v>
      </c>
    </row>
    <row r="16" spans="3:86" x14ac:dyDescent="0.25">
      <c r="C16" s="356"/>
      <c r="D16" s="356" t="s">
        <v>79</v>
      </c>
      <c r="E16" s="389">
        <v>6</v>
      </c>
      <c r="F16" s="371">
        <f t="shared" ca="1" si="0"/>
        <v>0.1875</v>
      </c>
      <c r="G16" s="357"/>
      <c r="H16" s="389">
        <v>8</v>
      </c>
      <c r="I16" s="371">
        <f t="shared" ca="1" si="1"/>
        <v>0.22222222222222221</v>
      </c>
      <c r="J16" s="358"/>
      <c r="K16" s="389">
        <v>5</v>
      </c>
      <c r="L16" s="371">
        <f t="shared" ca="1" si="2"/>
        <v>0.1388888888888889</v>
      </c>
      <c r="M16" s="357"/>
      <c r="N16" s="389">
        <v>6</v>
      </c>
      <c r="O16" s="371">
        <f t="shared" si="3"/>
        <v>0.16666666666666666</v>
      </c>
      <c r="P16" s="371"/>
      <c r="Q16" s="389">
        <v>6</v>
      </c>
      <c r="R16" s="371">
        <f t="shared" si="4"/>
        <v>0.1875</v>
      </c>
      <c r="S16" s="371"/>
      <c r="T16" s="389">
        <v>6</v>
      </c>
      <c r="U16" s="393">
        <f t="shared" si="5"/>
        <v>0.15789473684210525</v>
      </c>
      <c r="V16" s="371"/>
      <c r="W16" s="389">
        <v>5</v>
      </c>
      <c r="X16" s="371">
        <f t="shared" si="6"/>
        <v>0.12820512820512819</v>
      </c>
      <c r="Y16" s="371"/>
      <c r="Z16" s="389">
        <v>4</v>
      </c>
      <c r="AA16" s="371">
        <f t="shared" si="7"/>
        <v>9.7560975609756101E-2</v>
      </c>
      <c r="AB16" s="371"/>
      <c r="AC16" s="389">
        <f ca="1">Credit_2010Q4!$AD13</f>
        <v>4</v>
      </c>
      <c r="AD16" s="371">
        <f t="shared" ca="1" si="8"/>
        <v>0.11428571428571428</v>
      </c>
      <c r="AE16" s="371"/>
      <c r="AF16" s="389">
        <f ca="1">Credit_2011Q4!$AD13</f>
        <v>4</v>
      </c>
      <c r="AG16" s="371">
        <f t="shared" ca="1" si="9"/>
        <v>0.10810810810810811</v>
      </c>
      <c r="AH16" s="371"/>
      <c r="AI16" s="389">
        <f t="shared" ca="1" si="10"/>
        <v>4</v>
      </c>
      <c r="AJ16" s="371">
        <f t="shared" ca="1" si="11"/>
        <v>0.1111111111111111</v>
      </c>
      <c r="AK16" s="371"/>
      <c r="AL16" s="389">
        <f t="shared" ca="1" si="12"/>
        <v>2</v>
      </c>
      <c r="AM16" s="371">
        <f t="shared" ca="1" si="13"/>
        <v>5.7142857142857141E-2</v>
      </c>
      <c r="AN16" s="371"/>
      <c r="AO16" s="389">
        <f t="shared" ca="1" si="31"/>
        <v>2</v>
      </c>
      <c r="AP16" s="371">
        <f t="shared" ca="1" si="14"/>
        <v>5.2631578947368418E-2</v>
      </c>
      <c r="AQ16" s="371"/>
      <c r="AR16" s="389">
        <f t="shared" ca="1" si="15"/>
        <v>2</v>
      </c>
      <c r="AS16" s="371">
        <f t="shared" ca="1" si="16"/>
        <v>5.5555555555555552E-2</v>
      </c>
      <c r="AT16" s="371"/>
      <c r="AU16" s="389">
        <f t="shared" ca="1" si="17"/>
        <v>0</v>
      </c>
      <c r="AV16" s="371">
        <f t="shared" ca="1" si="18"/>
        <v>0</v>
      </c>
      <c r="AW16" s="371"/>
      <c r="AX16" s="389">
        <f t="shared" ca="1" si="19"/>
        <v>0</v>
      </c>
      <c r="AY16" s="371">
        <f t="shared" ca="1" si="20"/>
        <v>0</v>
      </c>
      <c r="AZ16" s="371"/>
      <c r="BA16" s="389">
        <f t="shared" ca="1" si="32"/>
        <v>0</v>
      </c>
      <c r="BB16" s="371">
        <f t="shared" ca="1" si="21"/>
        <v>0</v>
      </c>
      <c r="BC16" s="371"/>
      <c r="BD16" s="389">
        <f t="shared" ca="1" si="22"/>
        <v>2</v>
      </c>
      <c r="BE16" s="371">
        <f t="shared" ca="1" si="23"/>
        <v>5.7142857142857141E-2</v>
      </c>
      <c r="BF16" s="371"/>
      <c r="BG16" s="389">
        <f t="shared" ca="1" si="24"/>
        <v>3</v>
      </c>
      <c r="BH16" s="371">
        <f t="shared" ca="1" si="25"/>
        <v>8.8235294117647065E-2</v>
      </c>
      <c r="BI16" s="371"/>
      <c r="BJ16" s="390">
        <f t="shared" ca="1" si="26"/>
        <v>3</v>
      </c>
      <c r="BK16" s="400">
        <f t="shared" ca="1" si="27"/>
        <v>8.5714285714285715E-2</v>
      </c>
      <c r="BN16" s="258">
        <f>BN15+1</f>
        <v>13</v>
      </c>
      <c r="BO16" s="255" t="str">
        <f t="shared" si="33"/>
        <v>o</v>
      </c>
      <c r="BP16" s="258" t="str">
        <f t="shared" si="28"/>
        <v>'Credit_2012Q4'!o</v>
      </c>
      <c r="BR16" s="258" t="str">
        <f t="shared" si="29"/>
        <v>'Credit_2013Q4'!o</v>
      </c>
      <c r="BT16" s="258" t="str">
        <f t="shared" ca="1" si="30"/>
        <v>'Credit_2014Q4'!o</v>
      </c>
      <c r="BV16" s="258" t="str">
        <f t="shared" ca="1" si="30"/>
        <v>'Credit_2015Q4'!o</v>
      </c>
      <c r="BX16" s="258" t="str">
        <f t="shared" ca="1" si="30"/>
        <v>'Credit_2016Q4'!o</v>
      </c>
      <c r="BZ16" s="258" t="str">
        <f t="shared" ca="1" si="30"/>
        <v>'Credit_2017Q4'!o</v>
      </c>
      <c r="CB16" s="258" t="str">
        <f t="shared" ca="1" si="30"/>
        <v>'Credit_2018Q4'!o</v>
      </c>
      <c r="CD16" s="258" t="str">
        <f t="shared" ca="1" si="30"/>
        <v>'Credit_2019Q4'!o</v>
      </c>
      <c r="CF16" s="258" t="str">
        <f t="shared" ca="1" si="30"/>
        <v>'Credit_2020Q4'!o</v>
      </c>
      <c r="CH16" s="258" t="str">
        <f t="shared" ca="1" si="30"/>
        <v>'Credit_2021Q2'!o</v>
      </c>
    </row>
    <row r="17" spans="3:86" x14ac:dyDescent="0.25">
      <c r="C17" s="359"/>
      <c r="D17" s="359" t="s">
        <v>80</v>
      </c>
      <c r="E17" s="391">
        <f t="shared" ref="E17:AA17" ca="1" si="34">SUM(E11:E16)</f>
        <v>32</v>
      </c>
      <c r="F17" s="372">
        <f t="shared" ca="1" si="34"/>
        <v>1</v>
      </c>
      <c r="G17" s="360"/>
      <c r="H17" s="391">
        <f t="shared" ca="1" si="34"/>
        <v>36</v>
      </c>
      <c r="I17" s="372">
        <f t="shared" ca="1" si="34"/>
        <v>0.99999999999999989</v>
      </c>
      <c r="J17" s="360"/>
      <c r="K17" s="391">
        <f t="shared" ca="1" si="34"/>
        <v>36</v>
      </c>
      <c r="L17" s="372">
        <f t="shared" ca="1" si="34"/>
        <v>1</v>
      </c>
      <c r="M17" s="360"/>
      <c r="N17" s="391">
        <f>SUM(N11:N16)</f>
        <v>36</v>
      </c>
      <c r="O17" s="372">
        <f>SUM(O11:O16)</f>
        <v>1</v>
      </c>
      <c r="P17" s="372"/>
      <c r="Q17" s="391">
        <f>SUM(Q11:Q16)</f>
        <v>32</v>
      </c>
      <c r="R17" s="372">
        <f t="shared" ca="1" si="34"/>
        <v>1</v>
      </c>
      <c r="S17" s="372"/>
      <c r="T17" s="391">
        <f>SUM(T11:T16)</f>
        <v>38</v>
      </c>
      <c r="U17" s="372">
        <f t="shared" ca="1" si="34"/>
        <v>1</v>
      </c>
      <c r="V17" s="372"/>
      <c r="W17" s="391">
        <f>SUM(W11:W16)</f>
        <v>39</v>
      </c>
      <c r="X17" s="372">
        <f t="shared" ca="1" si="34"/>
        <v>1</v>
      </c>
      <c r="Y17" s="372"/>
      <c r="Z17" s="391">
        <f>SUM(Z11:Z16)</f>
        <v>41</v>
      </c>
      <c r="AA17" s="372">
        <f t="shared" ca="1" si="34"/>
        <v>0.99999999999999989</v>
      </c>
      <c r="AB17" s="372"/>
      <c r="AC17" s="391">
        <f t="shared" ref="AC17:AF17" ca="1" si="35">SUM(AC11:AC16)</f>
        <v>35</v>
      </c>
      <c r="AD17" s="372">
        <f t="shared" ca="1" si="35"/>
        <v>1</v>
      </c>
      <c r="AE17" s="372"/>
      <c r="AF17" s="391">
        <f t="shared" ca="1" si="35"/>
        <v>37</v>
      </c>
      <c r="AG17" s="372">
        <f t="shared" ref="AG17" ca="1" si="36">SUM(AG11:AG16)</f>
        <v>1</v>
      </c>
      <c r="AH17" s="372"/>
      <c r="AI17" s="391">
        <f ca="1">SUM(AI11:AI16)</f>
        <v>36</v>
      </c>
      <c r="AJ17" s="372">
        <f t="shared" ref="AJ17" ca="1" si="37">SUM(AJ11:AJ16)</f>
        <v>1</v>
      </c>
      <c r="AK17" s="372"/>
      <c r="AL17" s="391">
        <f ca="1">SUM(AL11:AL16)</f>
        <v>35</v>
      </c>
      <c r="AM17" s="372">
        <f ca="1">SUM(AM11:AM16)</f>
        <v>1</v>
      </c>
      <c r="AN17" s="372"/>
      <c r="AO17" s="391">
        <f ca="1">SUM(AO11:AO16)</f>
        <v>38</v>
      </c>
      <c r="AP17" s="372">
        <f ca="1">SUM(AP11:AP16)</f>
        <v>1</v>
      </c>
      <c r="AQ17" s="372"/>
      <c r="AR17" s="391">
        <f ca="1">SUM(AR11:AR16)</f>
        <v>36</v>
      </c>
      <c r="AS17" s="372">
        <f ca="1">SUM(AS11:AS16)</f>
        <v>0.99999999999999989</v>
      </c>
      <c r="AT17" s="372"/>
      <c r="AU17" s="391">
        <f ca="1">SUM(AU11:AU16)</f>
        <v>36</v>
      </c>
      <c r="AV17" s="372">
        <f ca="1">SUM(AV11:AV16)</f>
        <v>1</v>
      </c>
      <c r="AW17" s="372"/>
      <c r="AX17" s="391">
        <f ca="1">SUM(AX11:AX16)</f>
        <v>35</v>
      </c>
      <c r="AY17" s="372">
        <f ca="1">SUM(AY11:AY16)</f>
        <v>1</v>
      </c>
      <c r="AZ17" s="372"/>
      <c r="BA17" s="391">
        <f ca="1">SUM(BA11:BA16)</f>
        <v>34</v>
      </c>
      <c r="BB17" s="372">
        <f ca="1">SUM(BB11:BB16)</f>
        <v>1</v>
      </c>
      <c r="BC17" s="372"/>
      <c r="BD17" s="391">
        <f ca="1">SUM(BD11:BD16)</f>
        <v>35</v>
      </c>
      <c r="BE17" s="372">
        <f ca="1">SUM(BE11:BE16)</f>
        <v>1</v>
      </c>
      <c r="BF17" s="372"/>
      <c r="BG17" s="391">
        <f ca="1">SUM(BG11:BG16)</f>
        <v>34</v>
      </c>
      <c r="BH17" s="372">
        <f ca="1">SUM(BH11:BH16)</f>
        <v>1</v>
      </c>
      <c r="BI17" s="372"/>
      <c r="BJ17" s="392">
        <f ca="1">SUM(BJ11:BJ16)</f>
        <v>35</v>
      </c>
      <c r="BK17" s="401">
        <f ca="1">SUM(BK11:BK16)</f>
        <v>1</v>
      </c>
    </row>
    <row r="18" spans="3:86" x14ac:dyDescent="0.25">
      <c r="C18" s="361"/>
      <c r="D18" s="361"/>
      <c r="E18" s="378"/>
      <c r="F18" s="373"/>
      <c r="G18" s="362"/>
      <c r="H18" s="378"/>
      <c r="I18" s="373"/>
      <c r="J18" s="362"/>
      <c r="K18" s="378"/>
      <c r="L18" s="373"/>
      <c r="M18" s="362"/>
      <c r="N18" s="378"/>
      <c r="O18" s="373"/>
      <c r="P18" s="373"/>
      <c r="Q18" s="378"/>
      <c r="R18" s="373"/>
      <c r="S18" s="373"/>
      <c r="T18" s="378"/>
      <c r="U18" s="373"/>
      <c r="V18" s="373"/>
      <c r="W18" s="378"/>
      <c r="X18" s="373"/>
      <c r="Y18" s="373"/>
      <c r="Z18" s="378"/>
      <c r="AA18" s="373"/>
      <c r="AB18" s="373"/>
      <c r="AC18" s="378"/>
      <c r="AD18" s="373"/>
      <c r="AE18" s="373"/>
      <c r="AF18" s="378"/>
      <c r="AG18" s="373"/>
      <c r="AH18" s="373"/>
      <c r="AI18" s="378"/>
      <c r="AJ18" s="373"/>
      <c r="AK18" s="373"/>
      <c r="AL18" s="378"/>
      <c r="AM18" s="373"/>
      <c r="AN18" s="373"/>
      <c r="AO18" s="378"/>
      <c r="AP18" s="373"/>
      <c r="AQ18" s="373"/>
      <c r="AR18" s="378"/>
      <c r="AS18" s="373"/>
      <c r="AT18" s="373"/>
      <c r="AU18" s="378"/>
      <c r="AV18" s="373"/>
      <c r="AW18" s="373"/>
      <c r="AX18" s="378"/>
      <c r="AY18" s="373"/>
      <c r="AZ18" s="373"/>
      <c r="BA18" s="378"/>
      <c r="BB18" s="373"/>
      <c r="BC18" s="373"/>
      <c r="BD18" s="378"/>
      <c r="BE18" s="373"/>
      <c r="BF18" s="373"/>
      <c r="BG18" s="378"/>
      <c r="BH18" s="373"/>
      <c r="BI18" s="373"/>
      <c r="BJ18" s="379"/>
      <c r="BK18" s="402"/>
    </row>
    <row r="19" spans="3:86" x14ac:dyDescent="0.25">
      <c r="C19" s="361"/>
      <c r="D19" s="361"/>
      <c r="E19" s="378"/>
      <c r="F19" s="373"/>
      <c r="G19" s="362"/>
      <c r="H19" s="378"/>
      <c r="I19" s="373"/>
      <c r="J19" s="362"/>
      <c r="K19" s="378"/>
      <c r="L19" s="373"/>
      <c r="M19" s="362"/>
      <c r="N19" s="378"/>
      <c r="O19" s="373"/>
      <c r="P19" s="373"/>
      <c r="Q19" s="378"/>
      <c r="R19" s="373"/>
      <c r="S19" s="373"/>
      <c r="T19" s="378"/>
      <c r="U19" s="373"/>
      <c r="V19" s="373"/>
      <c r="W19" s="378"/>
      <c r="X19" s="373"/>
      <c r="Y19" s="373"/>
      <c r="Z19" s="378"/>
      <c r="AA19" s="373"/>
      <c r="AB19" s="373"/>
      <c r="AC19" s="378"/>
      <c r="AD19" s="373"/>
      <c r="AE19" s="373"/>
      <c r="AF19" s="378"/>
      <c r="AG19" s="373"/>
      <c r="AH19" s="373"/>
      <c r="AI19" s="378"/>
      <c r="AJ19" s="373"/>
      <c r="AK19" s="373"/>
      <c r="AL19" s="378"/>
      <c r="AM19" s="373"/>
      <c r="AN19" s="373"/>
      <c r="AO19" s="378"/>
      <c r="AP19" s="373"/>
      <c r="AQ19" s="373"/>
      <c r="AR19" s="378"/>
      <c r="AS19" s="373"/>
      <c r="AT19" s="373"/>
      <c r="AU19" s="378"/>
      <c r="AV19" s="373"/>
      <c r="AW19" s="373"/>
      <c r="AX19" s="378"/>
      <c r="AY19" s="373"/>
      <c r="AZ19" s="373"/>
      <c r="BA19" s="378"/>
      <c r="BB19" s="373"/>
      <c r="BC19" s="373"/>
      <c r="BD19" s="378"/>
      <c r="BE19" s="373"/>
      <c r="BF19" s="373"/>
      <c r="BG19" s="378"/>
      <c r="BH19" s="373"/>
      <c r="BI19" s="373"/>
      <c r="BJ19" s="379"/>
      <c r="BK19" s="402"/>
    </row>
    <row r="20" spans="3:86" x14ac:dyDescent="0.25">
      <c r="C20" s="348"/>
      <c r="D20" s="348" t="s">
        <v>139</v>
      </c>
      <c r="E20" s="382"/>
      <c r="F20" s="374"/>
      <c r="G20" s="363"/>
      <c r="H20" s="382"/>
      <c r="I20" s="374"/>
      <c r="J20" s="363"/>
      <c r="K20" s="382"/>
      <c r="L20" s="374"/>
      <c r="M20" s="363"/>
      <c r="N20" s="382"/>
      <c r="O20" s="374"/>
      <c r="P20" s="374"/>
      <c r="Q20" s="382"/>
      <c r="R20" s="374"/>
      <c r="S20" s="374"/>
      <c r="T20" s="382"/>
      <c r="U20" s="374"/>
      <c r="V20" s="374"/>
      <c r="W20" s="383"/>
      <c r="X20" s="396"/>
      <c r="Y20" s="374"/>
      <c r="Z20" s="383"/>
      <c r="AA20" s="396"/>
      <c r="AB20" s="374"/>
      <c r="AC20" s="383"/>
      <c r="AD20" s="396"/>
      <c r="AE20" s="374"/>
      <c r="AF20" s="383"/>
      <c r="AG20" s="396"/>
      <c r="AH20" s="374"/>
      <c r="AI20" s="383"/>
      <c r="AJ20" s="396"/>
      <c r="AK20" s="374"/>
      <c r="AL20" s="383"/>
      <c r="AM20" s="396"/>
      <c r="AN20" s="374"/>
      <c r="AO20" s="383"/>
      <c r="AP20" s="396"/>
      <c r="AQ20" s="374"/>
      <c r="AR20" s="383"/>
      <c r="AS20" s="396"/>
      <c r="AT20" s="374"/>
      <c r="AU20" s="383"/>
      <c r="AV20" s="396"/>
      <c r="AW20" s="374"/>
      <c r="AX20" s="383"/>
      <c r="AY20" s="396"/>
      <c r="AZ20" s="374"/>
      <c r="BA20" s="383"/>
      <c r="BB20" s="396"/>
      <c r="BC20" s="374"/>
      <c r="BD20" s="383"/>
      <c r="BE20" s="396"/>
      <c r="BF20" s="396"/>
      <c r="BG20" s="383"/>
      <c r="BH20" s="396"/>
      <c r="BI20" s="396"/>
      <c r="BJ20" s="384"/>
      <c r="BK20" s="403"/>
    </row>
    <row r="21" spans="3:86" x14ac:dyDescent="0.25">
      <c r="C21" s="350"/>
      <c r="D21" s="350" t="s">
        <v>138</v>
      </c>
      <c r="E21" s="385">
        <v>5</v>
      </c>
      <c r="F21" s="369">
        <v>0.20833333333333334</v>
      </c>
      <c r="G21" s="351"/>
      <c r="H21" s="385">
        <v>3</v>
      </c>
      <c r="I21" s="369">
        <v>0.15</v>
      </c>
      <c r="J21" s="351"/>
      <c r="K21" s="385">
        <v>2</v>
      </c>
      <c r="L21" s="369">
        <v>8.6956521739130432E-2</v>
      </c>
      <c r="M21" s="351"/>
      <c r="N21" s="385">
        <v>2</v>
      </c>
      <c r="O21" s="369">
        <f t="shared" ref="O21:O26" si="38">N21/$N$27</f>
        <v>9.0909090909090912E-2</v>
      </c>
      <c r="P21" s="369"/>
      <c r="Q21" s="385">
        <v>1</v>
      </c>
      <c r="R21" s="369">
        <f t="shared" ref="R21:R26" si="39">Q21/$Q$27</f>
        <v>4.3478260869565216E-2</v>
      </c>
      <c r="S21" s="369"/>
      <c r="T21" s="293">
        <v>1</v>
      </c>
      <c r="U21" s="369">
        <f t="shared" ref="U21:U26" si="40">T21/$T$27</f>
        <v>5.2631578947368418E-2</v>
      </c>
      <c r="V21" s="369"/>
      <c r="W21" s="385">
        <v>1</v>
      </c>
      <c r="X21" s="394">
        <f t="shared" ref="X21:X26" si="41">W21/$W$27</f>
        <v>5.2631578947368418E-2</v>
      </c>
      <c r="Y21" s="369"/>
      <c r="Z21" s="385">
        <v>2</v>
      </c>
      <c r="AA21" s="394">
        <f t="shared" ref="AA21:AA26" si="42">Z21/Z$27</f>
        <v>0.10526315789473684</v>
      </c>
      <c r="AB21" s="369"/>
      <c r="AC21" s="385">
        <f ca="1">Credit_2010Q4!$AD19</f>
        <v>1</v>
      </c>
      <c r="AD21" s="394">
        <f t="shared" ref="AD21:AD26" ca="1" si="43">AC21/AC$27</f>
        <v>0.05</v>
      </c>
      <c r="AE21" s="369"/>
      <c r="AF21" s="385">
        <f ca="1">Credit_2011Q4!$AD19</f>
        <v>1</v>
      </c>
      <c r="AG21" s="394">
        <f t="shared" ref="AG21:AG26" ca="1" si="44">AF21/AF$27</f>
        <v>5.2631578947368418E-2</v>
      </c>
      <c r="AH21" s="369"/>
      <c r="AI21" s="293">
        <f t="shared" ref="AI21:AI26" ca="1" si="45">INDIRECT( BP21 &amp; $BN21 )</f>
        <v>1</v>
      </c>
      <c r="AJ21" s="394">
        <f t="shared" ref="AJ21:AJ26" ca="1" si="46">AI21/AI$27</f>
        <v>5.8823529411764705E-2</v>
      </c>
      <c r="AK21" s="369"/>
      <c r="AL21" s="293">
        <f t="shared" ref="AL21:AL26" ca="1" si="47">INDIRECT( BR21 &amp; $BN21 )</f>
        <v>1</v>
      </c>
      <c r="AM21" s="394">
        <f t="shared" ref="AM21:AM26" ca="1" si="48">AL21/AL$27</f>
        <v>5.8823529411764705E-2</v>
      </c>
      <c r="AN21" s="369"/>
      <c r="AO21" s="293">
        <f ca="1">INDIRECT( BT21 &amp; $BN21 )</f>
        <v>1</v>
      </c>
      <c r="AP21" s="394">
        <f t="shared" ref="AP21:AP26" ca="1" si="49">AO21/AO$27</f>
        <v>7.6923076923076927E-2</v>
      </c>
      <c r="AQ21" s="369"/>
      <c r="AR21" s="293">
        <f t="shared" ref="AR21:AR26" ca="1" si="50">INDIRECT( BV21 &amp; $BN21 )</f>
        <v>1</v>
      </c>
      <c r="AS21" s="394">
        <f t="shared" ref="AS21:AS26" ca="1" si="51">AR21/AR$27</f>
        <v>7.6923076923076927E-2</v>
      </c>
      <c r="AT21" s="369"/>
      <c r="AU21" s="293">
        <f t="shared" ref="AU21:AU26" ca="1" si="52">INDIRECT( BX21 &amp; $BN21 )</f>
        <v>1</v>
      </c>
      <c r="AV21" s="394">
        <f t="shared" ref="AV21:AV26" ca="1" si="53">AU21/AU$27</f>
        <v>8.3333333333333329E-2</v>
      </c>
      <c r="AW21" s="369"/>
      <c r="AX21" s="293">
        <f t="shared" ref="AX21:AX26" ca="1" si="54">INDIRECT( BZ21 &amp; $BN21 )</f>
        <v>1</v>
      </c>
      <c r="AY21" s="394">
        <f t="shared" ref="AY21:AY26" ca="1" si="55">AX21/AX$27</f>
        <v>7.1428571428571425E-2</v>
      </c>
      <c r="AZ21" s="369"/>
      <c r="BA21" s="293">
        <f t="shared" ca="1" si="32"/>
        <v>2</v>
      </c>
      <c r="BB21" s="394">
        <f t="shared" ref="BB21:BB26" ca="1" si="56">BA21/BA$27</f>
        <v>0.15384615384615385</v>
      </c>
      <c r="BC21" s="369"/>
      <c r="BD21" s="293">
        <f t="shared" ref="BD21:BD26" ca="1" si="57">INDIRECT( CD21 &amp; $BN21 )</f>
        <v>1</v>
      </c>
      <c r="BE21" s="394">
        <f t="shared" ref="BE21:BE26" ca="1" si="58">BD21/BD$27</f>
        <v>0.1</v>
      </c>
      <c r="BF21" s="394"/>
      <c r="BG21" s="293">
        <f t="shared" ref="BG21:BG26" ca="1" si="59">INDIRECT( CF21 &amp; $BN21 )</f>
        <v>1</v>
      </c>
      <c r="BH21" s="394">
        <f t="shared" ref="BH21:BH26" ca="1" si="60">BG21/BG$27</f>
        <v>0.1</v>
      </c>
      <c r="BI21" s="394"/>
      <c r="BJ21" s="386">
        <f t="shared" ref="BJ21:BJ26" ca="1" si="61">INDIRECT( CH21 &amp; $BN21 )</f>
        <v>1</v>
      </c>
      <c r="BK21" s="398">
        <f t="shared" ref="BK21:BK26" ca="1" si="62">BJ21/BJ$27</f>
        <v>0.1111111111111111</v>
      </c>
      <c r="BN21" s="258">
        <f>BN11</f>
        <v>8</v>
      </c>
      <c r="BO21" s="353" t="s">
        <v>489</v>
      </c>
      <c r="BP21" s="258" t="str">
        <f t="shared" ref="BP21:BP26" si="63">BP$5 &amp; "!" &amp;$BO21</f>
        <v>'Credit_2012Q4'!r</v>
      </c>
      <c r="BR21" s="258" t="str">
        <f t="shared" ref="BR21:BR26" si="64">BR$5 &amp; "!" &amp;$BO21</f>
        <v>'Credit_2013Q4'!r</v>
      </c>
      <c r="BT21" s="258" t="str">
        <f t="shared" ref="BT21:CH26" ca="1" si="65">BT$5 &amp; "!" &amp;$BO21</f>
        <v>'Credit_2014Q4'!r</v>
      </c>
      <c r="BV21" s="258" t="str">
        <f t="shared" ca="1" si="65"/>
        <v>'Credit_2015Q4'!r</v>
      </c>
      <c r="BX21" s="258" t="str">
        <f t="shared" ca="1" si="65"/>
        <v>'Credit_2016Q4'!r</v>
      </c>
      <c r="BZ21" s="258" t="str">
        <f t="shared" ca="1" si="65"/>
        <v>'Credit_2017Q4'!r</v>
      </c>
      <c r="CB21" s="258" t="str">
        <f t="shared" ca="1" si="65"/>
        <v>'Credit_2018Q4'!r</v>
      </c>
      <c r="CD21" s="258" t="str">
        <f t="shared" ca="1" si="65"/>
        <v>'Credit_2019Q4'!r</v>
      </c>
      <c r="CF21" s="258" t="str">
        <f t="shared" ca="1" si="65"/>
        <v>'Credit_2020Q4'!r</v>
      </c>
      <c r="CH21" s="258" t="str">
        <f t="shared" ca="1" si="65"/>
        <v>'Credit_2021Q2'!r</v>
      </c>
    </row>
    <row r="22" spans="3:86" x14ac:dyDescent="0.25">
      <c r="C22" s="354"/>
      <c r="D22" s="354" t="s">
        <v>10</v>
      </c>
      <c r="E22" s="295">
        <v>3</v>
      </c>
      <c r="F22" s="395">
        <v>0.125</v>
      </c>
      <c r="G22" s="438"/>
      <c r="H22" s="295">
        <v>2</v>
      </c>
      <c r="I22" s="395">
        <v>0.1</v>
      </c>
      <c r="J22" s="355"/>
      <c r="K22" s="295">
        <v>1</v>
      </c>
      <c r="L22" s="395">
        <v>4.3478260869565216E-2</v>
      </c>
      <c r="M22" s="438"/>
      <c r="N22" s="295">
        <v>0</v>
      </c>
      <c r="O22" s="395">
        <f t="shared" si="38"/>
        <v>0</v>
      </c>
      <c r="P22" s="395"/>
      <c r="Q22" s="387">
        <v>2</v>
      </c>
      <c r="R22" s="370">
        <f t="shared" si="39"/>
        <v>8.6956521739130432E-2</v>
      </c>
      <c r="S22" s="395"/>
      <c r="T22" s="295">
        <v>3</v>
      </c>
      <c r="U22" s="370">
        <f t="shared" si="40"/>
        <v>0.15789473684210525</v>
      </c>
      <c r="V22" s="395"/>
      <c r="W22" s="387">
        <v>5</v>
      </c>
      <c r="X22" s="395">
        <f t="shared" si="41"/>
        <v>0.26315789473684209</v>
      </c>
      <c r="Y22" s="395"/>
      <c r="Z22" s="387">
        <v>2</v>
      </c>
      <c r="AA22" s="395">
        <f t="shared" si="42"/>
        <v>0.10526315789473684</v>
      </c>
      <c r="AB22" s="395"/>
      <c r="AC22" s="387">
        <f ca="1">Credit_2010Q4!$AD20</f>
        <v>3</v>
      </c>
      <c r="AD22" s="395">
        <f t="shared" ca="1" si="43"/>
        <v>0.15</v>
      </c>
      <c r="AE22" s="395"/>
      <c r="AF22" s="387">
        <f ca="1">Credit_2011Q4!$AD20</f>
        <v>3</v>
      </c>
      <c r="AG22" s="395">
        <f t="shared" ca="1" si="44"/>
        <v>0.15789473684210525</v>
      </c>
      <c r="AH22" s="395"/>
      <c r="AI22" s="295">
        <f t="shared" ca="1" si="45"/>
        <v>2</v>
      </c>
      <c r="AJ22" s="395">
        <f t="shared" ca="1" si="46"/>
        <v>0.11764705882352941</v>
      </c>
      <c r="AK22" s="395"/>
      <c r="AL22" s="295">
        <f t="shared" ca="1" si="47"/>
        <v>5</v>
      </c>
      <c r="AM22" s="395">
        <f t="shared" ca="1" si="48"/>
        <v>0.29411764705882354</v>
      </c>
      <c r="AN22" s="395"/>
      <c r="AO22" s="295">
        <f t="shared" ref="AO22:AO26" ca="1" si="66">INDIRECT( BT22 &amp; $BN22 )</f>
        <v>4</v>
      </c>
      <c r="AP22" s="395">
        <f t="shared" ca="1" si="49"/>
        <v>0.30769230769230771</v>
      </c>
      <c r="AQ22" s="395"/>
      <c r="AR22" s="295">
        <f t="shared" ca="1" si="50"/>
        <v>5</v>
      </c>
      <c r="AS22" s="395">
        <f t="shared" ca="1" si="51"/>
        <v>0.38461538461538464</v>
      </c>
      <c r="AT22" s="395"/>
      <c r="AU22" s="295">
        <f t="shared" ca="1" si="52"/>
        <v>2</v>
      </c>
      <c r="AV22" s="395">
        <f t="shared" ca="1" si="53"/>
        <v>0.16666666666666666</v>
      </c>
      <c r="AW22" s="395"/>
      <c r="AX22" s="295">
        <f t="shared" ca="1" si="54"/>
        <v>2</v>
      </c>
      <c r="AY22" s="395">
        <f t="shared" ca="1" si="55"/>
        <v>0.14285714285714285</v>
      </c>
      <c r="AZ22" s="395"/>
      <c r="BA22" s="295">
        <f t="shared" ca="1" si="32"/>
        <v>2</v>
      </c>
      <c r="BB22" s="395">
        <f t="shared" ca="1" si="56"/>
        <v>0.15384615384615385</v>
      </c>
      <c r="BC22" s="395"/>
      <c r="BD22" s="295">
        <f t="shared" ca="1" si="57"/>
        <v>1</v>
      </c>
      <c r="BE22" s="395">
        <f t="shared" ca="1" si="58"/>
        <v>0.1</v>
      </c>
      <c r="BF22" s="395"/>
      <c r="BG22" s="295">
        <f t="shared" ca="1" si="59"/>
        <v>1</v>
      </c>
      <c r="BH22" s="395">
        <f t="shared" ca="1" si="60"/>
        <v>0.1</v>
      </c>
      <c r="BI22" s="395"/>
      <c r="BJ22" s="388">
        <f t="shared" ca="1" si="61"/>
        <v>1</v>
      </c>
      <c r="BK22" s="399">
        <f t="shared" ca="1" si="62"/>
        <v>0.1111111111111111</v>
      </c>
      <c r="BN22" s="258">
        <f t="shared" ref="BN22:BN26" si="67">BN12</f>
        <v>9</v>
      </c>
      <c r="BO22" s="255" t="str">
        <f>BO21</f>
        <v>r</v>
      </c>
      <c r="BP22" s="258" t="str">
        <f t="shared" si="63"/>
        <v>'Credit_2012Q4'!r</v>
      </c>
      <c r="BR22" s="258" t="str">
        <f t="shared" si="64"/>
        <v>'Credit_2013Q4'!r</v>
      </c>
      <c r="BT22" s="258" t="str">
        <f t="shared" ca="1" si="65"/>
        <v>'Credit_2014Q4'!r</v>
      </c>
      <c r="BV22" s="258" t="str">
        <f t="shared" ca="1" si="65"/>
        <v>'Credit_2015Q4'!r</v>
      </c>
      <c r="BX22" s="258" t="str">
        <f t="shared" ca="1" si="65"/>
        <v>'Credit_2016Q4'!r</v>
      </c>
      <c r="BZ22" s="258" t="str">
        <f t="shared" ca="1" si="65"/>
        <v>'Credit_2017Q4'!r</v>
      </c>
      <c r="CB22" s="258" t="str">
        <f t="shared" ca="1" si="65"/>
        <v>'Credit_2018Q4'!r</v>
      </c>
      <c r="CD22" s="258" t="str">
        <f t="shared" ca="1" si="65"/>
        <v>'Credit_2019Q4'!r</v>
      </c>
      <c r="CF22" s="258" t="str">
        <f t="shared" ca="1" si="65"/>
        <v>'Credit_2020Q4'!r</v>
      </c>
      <c r="CH22" s="258" t="str">
        <f t="shared" ca="1" si="65"/>
        <v>'Credit_2021Q2'!r</v>
      </c>
    </row>
    <row r="23" spans="3:86" x14ac:dyDescent="0.25">
      <c r="C23" s="354"/>
      <c r="D23" s="354" t="s">
        <v>16</v>
      </c>
      <c r="E23" s="295">
        <v>6</v>
      </c>
      <c r="F23" s="395">
        <v>0.25</v>
      </c>
      <c r="G23" s="438"/>
      <c r="H23" s="295">
        <v>5</v>
      </c>
      <c r="I23" s="395">
        <v>0.25</v>
      </c>
      <c r="J23" s="355"/>
      <c r="K23" s="295">
        <v>6</v>
      </c>
      <c r="L23" s="395">
        <v>0.2608695652173913</v>
      </c>
      <c r="M23" s="438"/>
      <c r="N23" s="295">
        <v>6</v>
      </c>
      <c r="O23" s="395">
        <f t="shared" si="38"/>
        <v>0.27272727272727271</v>
      </c>
      <c r="P23" s="395"/>
      <c r="Q23" s="387">
        <v>3</v>
      </c>
      <c r="R23" s="370">
        <f t="shared" si="39"/>
        <v>0.13043478260869565</v>
      </c>
      <c r="S23" s="395"/>
      <c r="T23" s="295">
        <v>4</v>
      </c>
      <c r="U23" s="370">
        <f t="shared" si="40"/>
        <v>0.21052631578947367</v>
      </c>
      <c r="V23" s="395"/>
      <c r="W23" s="387">
        <v>2</v>
      </c>
      <c r="X23" s="395">
        <f t="shared" si="41"/>
        <v>0.10526315789473684</v>
      </c>
      <c r="Y23" s="395"/>
      <c r="Z23" s="387">
        <v>5</v>
      </c>
      <c r="AA23" s="395">
        <f t="shared" si="42"/>
        <v>0.26315789473684209</v>
      </c>
      <c r="AB23" s="395"/>
      <c r="AC23" s="387">
        <f ca="1">Credit_2010Q4!$AD21</f>
        <v>6</v>
      </c>
      <c r="AD23" s="395">
        <f t="shared" ca="1" si="43"/>
        <v>0.3</v>
      </c>
      <c r="AE23" s="395"/>
      <c r="AF23" s="387">
        <f ca="1">Credit_2011Q4!$AD21</f>
        <v>6</v>
      </c>
      <c r="AG23" s="395">
        <f t="shared" ca="1" si="44"/>
        <v>0.31578947368421051</v>
      </c>
      <c r="AH23" s="395"/>
      <c r="AI23" s="295">
        <f t="shared" ca="1" si="45"/>
        <v>7</v>
      </c>
      <c r="AJ23" s="395">
        <f t="shared" ca="1" si="46"/>
        <v>0.41176470588235292</v>
      </c>
      <c r="AK23" s="395"/>
      <c r="AL23" s="295">
        <f t="shared" ca="1" si="47"/>
        <v>5</v>
      </c>
      <c r="AM23" s="395">
        <f t="shared" ca="1" si="48"/>
        <v>0.29411764705882354</v>
      </c>
      <c r="AN23" s="395"/>
      <c r="AO23" s="295">
        <f t="shared" ca="1" si="66"/>
        <v>4</v>
      </c>
      <c r="AP23" s="395">
        <f t="shared" ca="1" si="49"/>
        <v>0.30769230769230771</v>
      </c>
      <c r="AQ23" s="395"/>
      <c r="AR23" s="295">
        <f t="shared" ca="1" si="50"/>
        <v>5</v>
      </c>
      <c r="AS23" s="395">
        <f t="shared" ca="1" si="51"/>
        <v>0.38461538461538464</v>
      </c>
      <c r="AT23" s="395"/>
      <c r="AU23" s="295">
        <f t="shared" ca="1" si="52"/>
        <v>7</v>
      </c>
      <c r="AV23" s="395">
        <f t="shared" ca="1" si="53"/>
        <v>0.58333333333333337</v>
      </c>
      <c r="AW23" s="395"/>
      <c r="AX23" s="295">
        <f t="shared" ca="1" si="54"/>
        <v>7</v>
      </c>
      <c r="AY23" s="395">
        <f t="shared" ca="1" si="55"/>
        <v>0.5</v>
      </c>
      <c r="AZ23" s="395"/>
      <c r="BA23" s="295">
        <f t="shared" ca="1" si="32"/>
        <v>7</v>
      </c>
      <c r="BB23" s="395">
        <f t="shared" ca="1" si="56"/>
        <v>0.53846153846153844</v>
      </c>
      <c r="BC23" s="395"/>
      <c r="BD23" s="295">
        <f t="shared" ca="1" si="57"/>
        <v>7</v>
      </c>
      <c r="BE23" s="395">
        <f t="shared" ca="1" si="58"/>
        <v>0.7</v>
      </c>
      <c r="BF23" s="395"/>
      <c r="BG23" s="295">
        <f t="shared" ca="1" si="59"/>
        <v>6</v>
      </c>
      <c r="BH23" s="395">
        <f t="shared" ca="1" si="60"/>
        <v>0.6</v>
      </c>
      <c r="BI23" s="395"/>
      <c r="BJ23" s="388">
        <f t="shared" ca="1" si="61"/>
        <v>5</v>
      </c>
      <c r="BK23" s="399">
        <f t="shared" ca="1" si="62"/>
        <v>0.55555555555555558</v>
      </c>
      <c r="BN23" s="258">
        <f t="shared" si="67"/>
        <v>10</v>
      </c>
      <c r="BO23" s="255" t="str">
        <f t="shared" ref="BO23:BO26" si="68">BO22</f>
        <v>r</v>
      </c>
      <c r="BP23" s="258" t="str">
        <f t="shared" si="63"/>
        <v>'Credit_2012Q4'!r</v>
      </c>
      <c r="BR23" s="258" t="str">
        <f t="shared" si="64"/>
        <v>'Credit_2013Q4'!r</v>
      </c>
      <c r="BT23" s="258" t="str">
        <f t="shared" ca="1" si="65"/>
        <v>'Credit_2014Q4'!r</v>
      </c>
      <c r="BV23" s="258" t="str">
        <f t="shared" ca="1" si="65"/>
        <v>'Credit_2015Q4'!r</v>
      </c>
      <c r="BX23" s="258" t="str">
        <f t="shared" ca="1" si="65"/>
        <v>'Credit_2016Q4'!r</v>
      </c>
      <c r="BZ23" s="258" t="str">
        <f t="shared" ca="1" si="65"/>
        <v>'Credit_2017Q4'!r</v>
      </c>
      <c r="CB23" s="258" t="str">
        <f t="shared" ca="1" si="65"/>
        <v>'Credit_2018Q4'!r</v>
      </c>
      <c r="CD23" s="258" t="str">
        <f t="shared" ca="1" si="65"/>
        <v>'Credit_2019Q4'!r</v>
      </c>
      <c r="CF23" s="258" t="str">
        <f t="shared" ca="1" si="65"/>
        <v>'Credit_2020Q4'!r</v>
      </c>
      <c r="CH23" s="258" t="str">
        <f t="shared" ca="1" si="65"/>
        <v>'Credit_2021Q2'!r</v>
      </c>
    </row>
    <row r="24" spans="3:86" x14ac:dyDescent="0.25">
      <c r="C24" s="354"/>
      <c r="D24" s="354" t="s">
        <v>28</v>
      </c>
      <c r="E24" s="387">
        <v>4</v>
      </c>
      <c r="F24" s="395">
        <v>0.16666666666666666</v>
      </c>
      <c r="G24" s="438"/>
      <c r="H24" s="387">
        <v>4</v>
      </c>
      <c r="I24" s="395">
        <v>0.2</v>
      </c>
      <c r="J24" s="355"/>
      <c r="K24" s="387">
        <v>7</v>
      </c>
      <c r="L24" s="395">
        <v>0.30434782608695654</v>
      </c>
      <c r="M24" s="438"/>
      <c r="N24" s="387">
        <v>9</v>
      </c>
      <c r="O24" s="395">
        <f t="shared" si="38"/>
        <v>0.40909090909090912</v>
      </c>
      <c r="P24" s="395"/>
      <c r="Q24" s="387">
        <v>11</v>
      </c>
      <c r="R24" s="370">
        <f t="shared" si="39"/>
        <v>0.47826086956521741</v>
      </c>
      <c r="S24" s="395"/>
      <c r="T24" s="387">
        <v>6</v>
      </c>
      <c r="U24" s="370">
        <f t="shared" si="40"/>
        <v>0.31578947368421051</v>
      </c>
      <c r="V24" s="395"/>
      <c r="W24" s="387">
        <v>8</v>
      </c>
      <c r="X24" s="395">
        <f t="shared" si="41"/>
        <v>0.42105263157894735</v>
      </c>
      <c r="Y24" s="395"/>
      <c r="Z24" s="387">
        <v>6</v>
      </c>
      <c r="AA24" s="395">
        <f t="shared" si="42"/>
        <v>0.31578947368421051</v>
      </c>
      <c r="AB24" s="395"/>
      <c r="AC24" s="387">
        <f ca="1">Credit_2010Q4!$AD22</f>
        <v>4</v>
      </c>
      <c r="AD24" s="395">
        <f t="shared" ca="1" si="43"/>
        <v>0.2</v>
      </c>
      <c r="AE24" s="395"/>
      <c r="AF24" s="387">
        <f ca="1">Credit_2011Q4!$AD22</f>
        <v>3</v>
      </c>
      <c r="AG24" s="395">
        <f t="shared" ca="1" si="44"/>
        <v>0.15789473684210525</v>
      </c>
      <c r="AH24" s="395"/>
      <c r="AI24" s="387">
        <f t="shared" ca="1" si="45"/>
        <v>3</v>
      </c>
      <c r="AJ24" s="395">
        <f t="shared" ca="1" si="46"/>
        <v>0.17647058823529413</v>
      </c>
      <c r="AK24" s="395"/>
      <c r="AL24" s="387">
        <f t="shared" ca="1" si="47"/>
        <v>3</v>
      </c>
      <c r="AM24" s="395">
        <f t="shared" ca="1" si="48"/>
        <v>0.17647058823529413</v>
      </c>
      <c r="AN24" s="395"/>
      <c r="AO24" s="387">
        <f t="shared" ca="1" si="66"/>
        <v>2</v>
      </c>
      <c r="AP24" s="395">
        <f t="shared" ca="1" si="49"/>
        <v>0.15384615384615385</v>
      </c>
      <c r="AQ24" s="395"/>
      <c r="AR24" s="387">
        <f t="shared" ca="1" si="50"/>
        <v>1</v>
      </c>
      <c r="AS24" s="395">
        <f t="shared" ca="1" si="51"/>
        <v>7.6923076923076927E-2</v>
      </c>
      <c r="AT24" s="395"/>
      <c r="AU24" s="387">
        <f t="shared" ca="1" si="52"/>
        <v>0</v>
      </c>
      <c r="AV24" s="395">
        <f t="shared" ca="1" si="53"/>
        <v>0</v>
      </c>
      <c r="AW24" s="395"/>
      <c r="AX24" s="387">
        <f t="shared" ca="1" si="54"/>
        <v>2</v>
      </c>
      <c r="AY24" s="395">
        <f t="shared" ca="1" si="55"/>
        <v>0.14285714285714285</v>
      </c>
      <c r="AZ24" s="395"/>
      <c r="BA24" s="387">
        <f t="shared" ca="1" si="32"/>
        <v>1</v>
      </c>
      <c r="BB24" s="395">
        <f t="shared" ca="1" si="56"/>
        <v>7.6923076923076927E-2</v>
      </c>
      <c r="BC24" s="395"/>
      <c r="BD24" s="387">
        <f t="shared" ca="1" si="57"/>
        <v>0</v>
      </c>
      <c r="BE24" s="395">
        <f t="shared" ca="1" si="58"/>
        <v>0</v>
      </c>
      <c r="BF24" s="395"/>
      <c r="BG24" s="387">
        <f t="shared" ca="1" si="59"/>
        <v>1</v>
      </c>
      <c r="BH24" s="395">
        <f t="shared" ca="1" si="60"/>
        <v>0.1</v>
      </c>
      <c r="BI24" s="395"/>
      <c r="BJ24" s="388">
        <f t="shared" ca="1" si="61"/>
        <v>1</v>
      </c>
      <c r="BK24" s="399">
        <f t="shared" ca="1" si="62"/>
        <v>0.1111111111111111</v>
      </c>
      <c r="BN24" s="258">
        <f t="shared" si="67"/>
        <v>11</v>
      </c>
      <c r="BO24" s="255" t="str">
        <f t="shared" si="68"/>
        <v>r</v>
      </c>
      <c r="BP24" s="258" t="str">
        <f t="shared" si="63"/>
        <v>'Credit_2012Q4'!r</v>
      </c>
      <c r="BR24" s="258" t="str">
        <f t="shared" si="64"/>
        <v>'Credit_2013Q4'!r</v>
      </c>
      <c r="BT24" s="258" t="str">
        <f t="shared" ca="1" si="65"/>
        <v>'Credit_2014Q4'!r</v>
      </c>
      <c r="BV24" s="258" t="str">
        <f t="shared" ca="1" si="65"/>
        <v>'Credit_2015Q4'!r</v>
      </c>
      <c r="BX24" s="258" t="str">
        <f t="shared" ca="1" si="65"/>
        <v>'Credit_2016Q4'!r</v>
      </c>
      <c r="BZ24" s="258" t="str">
        <f t="shared" ca="1" si="65"/>
        <v>'Credit_2017Q4'!r</v>
      </c>
      <c r="CB24" s="258" t="str">
        <f t="shared" ca="1" si="65"/>
        <v>'Credit_2018Q4'!r</v>
      </c>
      <c r="CD24" s="258" t="str">
        <f t="shared" ca="1" si="65"/>
        <v>'Credit_2019Q4'!r</v>
      </c>
      <c r="CF24" s="258" t="str">
        <f t="shared" ca="1" si="65"/>
        <v>'Credit_2020Q4'!r</v>
      </c>
      <c r="CH24" s="258" t="str">
        <f t="shared" ca="1" si="65"/>
        <v>'Credit_2021Q2'!r</v>
      </c>
    </row>
    <row r="25" spans="3:86" x14ac:dyDescent="0.25">
      <c r="C25" s="354"/>
      <c r="D25" s="354" t="s">
        <v>49</v>
      </c>
      <c r="E25" s="387">
        <v>2</v>
      </c>
      <c r="F25" s="395">
        <v>8.3333333333333329E-2</v>
      </c>
      <c r="G25" s="438"/>
      <c r="H25" s="387">
        <v>2</v>
      </c>
      <c r="I25" s="395">
        <v>0.1</v>
      </c>
      <c r="J25" s="355"/>
      <c r="K25" s="387">
        <v>7</v>
      </c>
      <c r="L25" s="395">
        <v>0.30434782608695654</v>
      </c>
      <c r="M25" s="438"/>
      <c r="N25" s="387">
        <v>0</v>
      </c>
      <c r="O25" s="395">
        <f t="shared" si="38"/>
        <v>0</v>
      </c>
      <c r="P25" s="395"/>
      <c r="Q25" s="387">
        <v>1</v>
      </c>
      <c r="R25" s="370">
        <f t="shared" si="39"/>
        <v>4.3478260869565216E-2</v>
      </c>
      <c r="S25" s="395"/>
      <c r="T25" s="387">
        <v>4</v>
      </c>
      <c r="U25" s="370">
        <f t="shared" si="40"/>
        <v>0.21052631578947367</v>
      </c>
      <c r="V25" s="395"/>
      <c r="W25" s="387">
        <v>3</v>
      </c>
      <c r="X25" s="395">
        <f t="shared" si="41"/>
        <v>0.15789473684210525</v>
      </c>
      <c r="Y25" s="395"/>
      <c r="Z25" s="387">
        <v>4</v>
      </c>
      <c r="AA25" s="395">
        <f t="shared" si="42"/>
        <v>0.21052631578947367</v>
      </c>
      <c r="AB25" s="395"/>
      <c r="AC25" s="387">
        <f ca="1">Credit_2010Q4!$AD23</f>
        <v>6</v>
      </c>
      <c r="AD25" s="395">
        <f t="shared" ca="1" si="43"/>
        <v>0.3</v>
      </c>
      <c r="AE25" s="395"/>
      <c r="AF25" s="387">
        <f ca="1">Credit_2011Q4!$AD23</f>
        <v>6</v>
      </c>
      <c r="AG25" s="395">
        <f t="shared" ca="1" si="44"/>
        <v>0.31578947368421051</v>
      </c>
      <c r="AH25" s="395"/>
      <c r="AI25" s="387">
        <f t="shared" ca="1" si="45"/>
        <v>4</v>
      </c>
      <c r="AJ25" s="395">
        <f t="shared" ca="1" si="46"/>
        <v>0.23529411764705882</v>
      </c>
      <c r="AK25" s="395"/>
      <c r="AL25" s="387">
        <f t="shared" ca="1" si="47"/>
        <v>3</v>
      </c>
      <c r="AM25" s="395">
        <f t="shared" ca="1" si="48"/>
        <v>0.17647058823529413</v>
      </c>
      <c r="AN25" s="395"/>
      <c r="AO25" s="387">
        <f t="shared" ca="1" si="66"/>
        <v>2</v>
      </c>
      <c r="AP25" s="395">
        <f t="shared" ca="1" si="49"/>
        <v>0.15384615384615385</v>
      </c>
      <c r="AQ25" s="395"/>
      <c r="AR25" s="387">
        <f t="shared" ca="1" si="50"/>
        <v>1</v>
      </c>
      <c r="AS25" s="395">
        <f t="shared" ca="1" si="51"/>
        <v>7.6923076923076927E-2</v>
      </c>
      <c r="AT25" s="395"/>
      <c r="AU25" s="387">
        <f t="shared" ca="1" si="52"/>
        <v>1</v>
      </c>
      <c r="AV25" s="395">
        <f t="shared" ca="1" si="53"/>
        <v>8.3333333333333329E-2</v>
      </c>
      <c r="AW25" s="395"/>
      <c r="AX25" s="387">
        <f t="shared" ca="1" si="54"/>
        <v>1</v>
      </c>
      <c r="AY25" s="395">
        <f t="shared" ca="1" si="55"/>
        <v>7.1428571428571425E-2</v>
      </c>
      <c r="AZ25" s="395"/>
      <c r="BA25" s="387">
        <f t="shared" ca="1" si="32"/>
        <v>1</v>
      </c>
      <c r="BB25" s="395">
        <f t="shared" ca="1" si="56"/>
        <v>7.6923076923076927E-2</v>
      </c>
      <c r="BC25" s="395"/>
      <c r="BD25" s="387">
        <f t="shared" ca="1" si="57"/>
        <v>1</v>
      </c>
      <c r="BE25" s="395">
        <f t="shared" ca="1" si="58"/>
        <v>0.1</v>
      </c>
      <c r="BF25" s="395"/>
      <c r="BG25" s="387">
        <f t="shared" ca="1" si="59"/>
        <v>1</v>
      </c>
      <c r="BH25" s="395">
        <f t="shared" ca="1" si="60"/>
        <v>0.1</v>
      </c>
      <c r="BI25" s="395"/>
      <c r="BJ25" s="388">
        <f t="shared" ca="1" si="61"/>
        <v>1</v>
      </c>
      <c r="BK25" s="399">
        <f t="shared" ca="1" si="62"/>
        <v>0.1111111111111111</v>
      </c>
      <c r="BN25" s="258">
        <f t="shared" si="67"/>
        <v>12</v>
      </c>
      <c r="BO25" s="255" t="str">
        <f t="shared" si="68"/>
        <v>r</v>
      </c>
      <c r="BP25" s="258" t="str">
        <f t="shared" si="63"/>
        <v>'Credit_2012Q4'!r</v>
      </c>
      <c r="BR25" s="258" t="str">
        <f t="shared" si="64"/>
        <v>'Credit_2013Q4'!r</v>
      </c>
      <c r="BT25" s="258" t="str">
        <f t="shared" ca="1" si="65"/>
        <v>'Credit_2014Q4'!r</v>
      </c>
      <c r="BV25" s="258" t="str">
        <f t="shared" ca="1" si="65"/>
        <v>'Credit_2015Q4'!r</v>
      </c>
      <c r="BX25" s="258" t="str">
        <f t="shared" ca="1" si="65"/>
        <v>'Credit_2016Q4'!r</v>
      </c>
      <c r="BZ25" s="258" t="str">
        <f t="shared" ca="1" si="65"/>
        <v>'Credit_2017Q4'!r</v>
      </c>
      <c r="CB25" s="258" t="str">
        <f t="shared" ca="1" si="65"/>
        <v>'Credit_2018Q4'!r</v>
      </c>
      <c r="CD25" s="258" t="str">
        <f t="shared" ca="1" si="65"/>
        <v>'Credit_2019Q4'!r</v>
      </c>
      <c r="CF25" s="258" t="str">
        <f t="shared" ca="1" si="65"/>
        <v>'Credit_2020Q4'!r</v>
      </c>
      <c r="CH25" s="258" t="str">
        <f t="shared" ca="1" si="65"/>
        <v>'Credit_2021Q2'!r</v>
      </c>
    </row>
    <row r="26" spans="3:86" x14ac:dyDescent="0.25">
      <c r="C26" s="356"/>
      <c r="D26" s="356" t="s">
        <v>79</v>
      </c>
      <c r="E26" s="389">
        <v>4</v>
      </c>
      <c r="F26" s="371">
        <v>0.16666666666666666</v>
      </c>
      <c r="G26" s="357"/>
      <c r="H26" s="389">
        <v>4</v>
      </c>
      <c r="I26" s="371">
        <v>0.2</v>
      </c>
      <c r="J26" s="358"/>
      <c r="K26" s="389">
        <v>0</v>
      </c>
      <c r="L26" s="371">
        <v>0</v>
      </c>
      <c r="M26" s="357"/>
      <c r="N26" s="389">
        <v>5</v>
      </c>
      <c r="O26" s="371">
        <f t="shared" si="38"/>
        <v>0.22727272727272727</v>
      </c>
      <c r="P26" s="371"/>
      <c r="Q26" s="389">
        <v>5</v>
      </c>
      <c r="R26" s="371">
        <f t="shared" si="39"/>
        <v>0.21739130434782608</v>
      </c>
      <c r="S26" s="371"/>
      <c r="T26" s="389">
        <v>1</v>
      </c>
      <c r="U26" s="393">
        <f t="shared" si="40"/>
        <v>5.2631578947368418E-2</v>
      </c>
      <c r="V26" s="371"/>
      <c r="W26" s="389">
        <v>0</v>
      </c>
      <c r="X26" s="371">
        <f t="shared" si="41"/>
        <v>0</v>
      </c>
      <c r="Y26" s="371"/>
      <c r="Z26" s="389">
        <v>0</v>
      </c>
      <c r="AA26" s="371">
        <f t="shared" si="42"/>
        <v>0</v>
      </c>
      <c r="AB26" s="371"/>
      <c r="AC26" s="389">
        <f ca="1">Credit_2010Q4!$AD24</f>
        <v>0</v>
      </c>
      <c r="AD26" s="371">
        <f t="shared" ca="1" si="43"/>
        <v>0</v>
      </c>
      <c r="AE26" s="371"/>
      <c r="AF26" s="389">
        <f ca="1">Credit_2011Q4!$AD24</f>
        <v>0</v>
      </c>
      <c r="AG26" s="371">
        <f t="shared" ca="1" si="44"/>
        <v>0</v>
      </c>
      <c r="AH26" s="371"/>
      <c r="AI26" s="389">
        <f t="shared" ca="1" si="45"/>
        <v>0</v>
      </c>
      <c r="AJ26" s="371">
        <f t="shared" ca="1" si="46"/>
        <v>0</v>
      </c>
      <c r="AK26" s="371"/>
      <c r="AL26" s="389">
        <f t="shared" ca="1" si="47"/>
        <v>0</v>
      </c>
      <c r="AM26" s="371">
        <f t="shared" ca="1" si="48"/>
        <v>0</v>
      </c>
      <c r="AN26" s="371"/>
      <c r="AO26" s="389">
        <f t="shared" ca="1" si="66"/>
        <v>0</v>
      </c>
      <c r="AP26" s="371">
        <f t="shared" ca="1" si="49"/>
        <v>0</v>
      </c>
      <c r="AQ26" s="371"/>
      <c r="AR26" s="389">
        <f t="shared" ca="1" si="50"/>
        <v>0</v>
      </c>
      <c r="AS26" s="371">
        <f t="shared" ca="1" si="51"/>
        <v>0</v>
      </c>
      <c r="AT26" s="371"/>
      <c r="AU26" s="389">
        <f t="shared" ca="1" si="52"/>
        <v>1</v>
      </c>
      <c r="AV26" s="371">
        <f t="shared" ca="1" si="53"/>
        <v>8.3333333333333329E-2</v>
      </c>
      <c r="AW26" s="371"/>
      <c r="AX26" s="389">
        <f t="shared" ca="1" si="54"/>
        <v>1</v>
      </c>
      <c r="AY26" s="371">
        <f t="shared" ca="1" si="55"/>
        <v>7.1428571428571425E-2</v>
      </c>
      <c r="AZ26" s="371"/>
      <c r="BA26" s="389">
        <f t="shared" ca="1" si="32"/>
        <v>0</v>
      </c>
      <c r="BB26" s="371">
        <f t="shared" ca="1" si="56"/>
        <v>0</v>
      </c>
      <c r="BC26" s="371"/>
      <c r="BD26" s="389">
        <f t="shared" ca="1" si="57"/>
        <v>0</v>
      </c>
      <c r="BE26" s="371">
        <f t="shared" ca="1" si="58"/>
        <v>0</v>
      </c>
      <c r="BF26" s="371"/>
      <c r="BG26" s="389">
        <f t="shared" ca="1" si="59"/>
        <v>0</v>
      </c>
      <c r="BH26" s="371">
        <f t="shared" ca="1" si="60"/>
        <v>0</v>
      </c>
      <c r="BI26" s="371"/>
      <c r="BJ26" s="390">
        <f t="shared" ca="1" si="61"/>
        <v>0</v>
      </c>
      <c r="BK26" s="400">
        <f t="shared" ca="1" si="62"/>
        <v>0</v>
      </c>
      <c r="BN26" s="258">
        <f t="shared" si="67"/>
        <v>13</v>
      </c>
      <c r="BO26" s="255" t="str">
        <f t="shared" si="68"/>
        <v>r</v>
      </c>
      <c r="BP26" s="258" t="str">
        <f t="shared" si="63"/>
        <v>'Credit_2012Q4'!r</v>
      </c>
      <c r="BR26" s="258" t="str">
        <f t="shared" si="64"/>
        <v>'Credit_2013Q4'!r</v>
      </c>
      <c r="BT26" s="258" t="str">
        <f t="shared" ca="1" si="65"/>
        <v>'Credit_2014Q4'!r</v>
      </c>
      <c r="BV26" s="258" t="str">
        <f t="shared" ca="1" si="65"/>
        <v>'Credit_2015Q4'!r</v>
      </c>
      <c r="BX26" s="258" t="str">
        <f t="shared" ca="1" si="65"/>
        <v>'Credit_2016Q4'!r</v>
      </c>
      <c r="BZ26" s="258" t="str">
        <f t="shared" ca="1" si="65"/>
        <v>'Credit_2017Q4'!r</v>
      </c>
      <c r="CB26" s="258" t="str">
        <f t="shared" ca="1" si="65"/>
        <v>'Credit_2018Q4'!r</v>
      </c>
      <c r="CD26" s="258" t="str">
        <f t="shared" ca="1" si="65"/>
        <v>'Credit_2019Q4'!r</v>
      </c>
      <c r="CF26" s="258" t="str">
        <f t="shared" ca="1" si="65"/>
        <v>'Credit_2020Q4'!r</v>
      </c>
      <c r="CH26" s="258" t="str">
        <f t="shared" ca="1" si="65"/>
        <v>'Credit_2021Q2'!r</v>
      </c>
    </row>
    <row r="27" spans="3:86" s="365" customFormat="1" x14ac:dyDescent="0.25">
      <c r="C27" s="359"/>
      <c r="D27" s="359" t="s">
        <v>80</v>
      </c>
      <c r="E27" s="291">
        <f t="shared" ref="E27:AA27" ca="1" si="69">SUM(E21:E26)</f>
        <v>24</v>
      </c>
      <c r="F27" s="376">
        <f t="shared" ca="1" si="69"/>
        <v>1</v>
      </c>
      <c r="G27" s="366"/>
      <c r="H27" s="291">
        <f t="shared" ca="1" si="69"/>
        <v>20</v>
      </c>
      <c r="I27" s="376">
        <f t="shared" ca="1" si="69"/>
        <v>1</v>
      </c>
      <c r="J27" s="366"/>
      <c r="K27" s="291">
        <f t="shared" ca="1" si="69"/>
        <v>23</v>
      </c>
      <c r="L27" s="376">
        <f t="shared" ca="1" si="69"/>
        <v>1</v>
      </c>
      <c r="M27" s="366"/>
      <c r="N27" s="291">
        <f>SUM(N21:N26)</f>
        <v>22</v>
      </c>
      <c r="O27" s="376">
        <f>SUM(O21:O26)</f>
        <v>1</v>
      </c>
      <c r="P27" s="376"/>
      <c r="Q27" s="291">
        <f>SUM(Q21:Q26)</f>
        <v>23</v>
      </c>
      <c r="R27" s="376">
        <f t="shared" ca="1" si="69"/>
        <v>0.99999999999999989</v>
      </c>
      <c r="S27" s="376"/>
      <c r="T27" s="291">
        <f>SUM(T21:T26)</f>
        <v>19</v>
      </c>
      <c r="U27" s="376">
        <f t="shared" ca="1" si="69"/>
        <v>1</v>
      </c>
      <c r="V27" s="376"/>
      <c r="W27" s="291">
        <f>SUM(W21:W26)</f>
        <v>19</v>
      </c>
      <c r="X27" s="376">
        <f t="shared" ca="1" si="69"/>
        <v>1</v>
      </c>
      <c r="Y27" s="376"/>
      <c r="Z27" s="291">
        <f>SUM(Z21:Z26)</f>
        <v>19</v>
      </c>
      <c r="AA27" s="376">
        <f t="shared" ca="1" si="69"/>
        <v>1</v>
      </c>
      <c r="AB27" s="376"/>
      <c r="AC27" s="291">
        <f t="shared" ref="AC27:AF27" ca="1" si="70">SUM(AC21:AC26)</f>
        <v>20</v>
      </c>
      <c r="AD27" s="376">
        <f t="shared" ca="1" si="70"/>
        <v>1</v>
      </c>
      <c r="AE27" s="376"/>
      <c r="AF27" s="291">
        <f t="shared" ca="1" si="70"/>
        <v>19</v>
      </c>
      <c r="AG27" s="376">
        <f t="shared" ref="AG27" ca="1" si="71">SUM(AG21:AG26)</f>
        <v>0.99999999999999989</v>
      </c>
      <c r="AH27" s="376"/>
      <c r="AI27" s="291">
        <f ca="1">SUM(AI21:AI26)</f>
        <v>17</v>
      </c>
      <c r="AJ27" s="376">
        <f t="shared" ref="AJ27" ca="1" si="72">SUM(AJ21:AJ26)</f>
        <v>1</v>
      </c>
      <c r="AK27" s="376"/>
      <c r="AL27" s="291">
        <f ca="1">SUM(AL21:AL26)</f>
        <v>17</v>
      </c>
      <c r="AM27" s="376">
        <f ca="1">SUM(AM21:AM26)</f>
        <v>1</v>
      </c>
      <c r="AN27" s="376"/>
      <c r="AO27" s="391">
        <f ca="1">SUM(AO21:AO26)</f>
        <v>13</v>
      </c>
      <c r="AP27" s="376">
        <f ca="1">SUM(AP21:AP26)</f>
        <v>1</v>
      </c>
      <c r="AQ27" s="376"/>
      <c r="AR27" s="291">
        <f ca="1">SUM(AR21:AR26)</f>
        <v>13</v>
      </c>
      <c r="AS27" s="376">
        <f ca="1">SUM(AS21:AS26)</f>
        <v>1</v>
      </c>
      <c r="AT27" s="376"/>
      <c r="AU27" s="291">
        <f ca="1">SUM(AU21:AU26)</f>
        <v>12</v>
      </c>
      <c r="AV27" s="376">
        <f ca="1">SUM(AV21:AV26)</f>
        <v>1</v>
      </c>
      <c r="AW27" s="376"/>
      <c r="AX27" s="291">
        <f ca="1">SUM(AX21:AX26)</f>
        <v>14</v>
      </c>
      <c r="AY27" s="376">
        <f ca="1">SUM(AY21:AY26)</f>
        <v>1</v>
      </c>
      <c r="AZ27" s="376"/>
      <c r="BA27" s="391">
        <f ca="1">SUM(BA21:BA26)</f>
        <v>13</v>
      </c>
      <c r="BB27" s="376">
        <f ca="1">SUM(BB21:BB26)</f>
        <v>1</v>
      </c>
      <c r="BC27" s="376"/>
      <c r="BD27" s="391">
        <f ca="1">SUM(BD21:BD26)</f>
        <v>10</v>
      </c>
      <c r="BE27" s="376">
        <f ca="1">SUM(BE21:BE26)</f>
        <v>0.99999999999999989</v>
      </c>
      <c r="BF27" s="376"/>
      <c r="BG27" s="391">
        <f ca="1">SUM(BG21:BG26)</f>
        <v>10</v>
      </c>
      <c r="BH27" s="376">
        <f ca="1">SUM(BH21:BH26)</f>
        <v>1</v>
      </c>
      <c r="BI27" s="376"/>
      <c r="BJ27" s="392">
        <f ca="1">SUM(BJ21:BJ26)</f>
        <v>9</v>
      </c>
      <c r="BK27" s="401">
        <f ca="1">SUM(BK21:BK26)</f>
        <v>1</v>
      </c>
      <c r="BO27" s="260"/>
    </row>
    <row r="28" spans="3:86" x14ac:dyDescent="0.25">
      <c r="C28" s="361"/>
      <c r="D28" s="361"/>
      <c r="E28" s="255"/>
      <c r="F28" s="375"/>
      <c r="G28" s="364"/>
      <c r="H28" s="255"/>
      <c r="I28" s="375"/>
      <c r="J28" s="364"/>
      <c r="K28" s="255"/>
      <c r="L28" s="375"/>
      <c r="M28" s="364"/>
      <c r="N28" s="255"/>
      <c r="O28" s="375"/>
      <c r="P28" s="375"/>
      <c r="Q28" s="255"/>
      <c r="R28" s="375"/>
      <c r="S28" s="375"/>
      <c r="T28" s="255"/>
      <c r="U28" s="375"/>
      <c r="V28" s="375"/>
      <c r="W28" s="255"/>
      <c r="X28" s="375"/>
      <c r="Y28" s="375"/>
      <c r="Z28" s="255"/>
      <c r="AA28" s="375"/>
      <c r="AB28" s="375"/>
      <c r="AC28" s="255"/>
      <c r="AD28" s="375"/>
      <c r="AE28" s="375"/>
      <c r="AF28" s="255"/>
      <c r="AG28" s="375"/>
      <c r="AH28" s="375"/>
      <c r="AI28" s="255"/>
      <c r="AJ28" s="375"/>
      <c r="AK28" s="375"/>
      <c r="AL28" s="255"/>
      <c r="AM28" s="375"/>
      <c r="AN28" s="375"/>
      <c r="AO28" s="255"/>
      <c r="AP28" s="375"/>
      <c r="AQ28" s="375"/>
      <c r="AR28" s="255"/>
      <c r="AS28" s="375"/>
      <c r="AT28" s="375"/>
      <c r="AU28" s="255"/>
      <c r="AV28" s="375"/>
      <c r="AW28" s="375"/>
      <c r="AX28" s="255"/>
      <c r="AY28" s="375"/>
      <c r="AZ28" s="375"/>
      <c r="BA28" s="255"/>
      <c r="BB28" s="375"/>
      <c r="BC28" s="375"/>
      <c r="BD28" s="255"/>
      <c r="BE28" s="375"/>
      <c r="BF28" s="375"/>
      <c r="BG28" s="255"/>
      <c r="BH28" s="375"/>
      <c r="BI28" s="375"/>
      <c r="BJ28" s="379"/>
      <c r="BK28" s="402"/>
    </row>
    <row r="29" spans="3:86" x14ac:dyDescent="0.25">
      <c r="C29" s="361"/>
      <c r="D29" s="361"/>
      <c r="E29" s="255"/>
      <c r="F29" s="375"/>
      <c r="G29" s="364"/>
      <c r="H29" s="255"/>
      <c r="I29" s="375"/>
      <c r="J29" s="364"/>
      <c r="K29" s="255"/>
      <c r="L29" s="375"/>
      <c r="M29" s="364"/>
      <c r="N29" s="255"/>
      <c r="O29" s="375"/>
      <c r="P29" s="375"/>
      <c r="Q29" s="255"/>
      <c r="R29" s="375"/>
      <c r="S29" s="375"/>
      <c r="T29" s="255"/>
      <c r="U29" s="375"/>
      <c r="V29" s="375"/>
      <c r="W29" s="255"/>
      <c r="X29" s="375"/>
      <c r="Y29" s="375"/>
      <c r="Z29" s="255"/>
      <c r="AA29" s="375"/>
      <c r="AB29" s="375"/>
      <c r="AC29" s="255"/>
      <c r="AD29" s="375"/>
      <c r="AE29" s="375"/>
      <c r="AF29" s="255"/>
      <c r="AG29" s="375"/>
      <c r="AH29" s="375"/>
      <c r="AI29" s="255"/>
      <c r="AJ29" s="375"/>
      <c r="AK29" s="375"/>
      <c r="AL29" s="255"/>
      <c r="AM29" s="375"/>
      <c r="AN29" s="375"/>
      <c r="AO29" s="255"/>
      <c r="AP29" s="375"/>
      <c r="AQ29" s="375"/>
      <c r="AR29" s="255"/>
      <c r="AS29" s="375"/>
      <c r="AT29" s="375"/>
      <c r="AU29" s="255"/>
      <c r="AV29" s="375"/>
      <c r="AW29" s="375"/>
      <c r="AX29" s="255"/>
      <c r="AY29" s="375"/>
      <c r="AZ29" s="375"/>
      <c r="BA29" s="255"/>
      <c r="BB29" s="375"/>
      <c r="BC29" s="375"/>
      <c r="BD29" s="255"/>
      <c r="BE29" s="375"/>
      <c r="BF29" s="375"/>
      <c r="BG29" s="255"/>
      <c r="BH29" s="375"/>
      <c r="BI29" s="375"/>
      <c r="BJ29" s="379"/>
      <c r="BK29" s="402"/>
    </row>
    <row r="30" spans="3:86" x14ac:dyDescent="0.25">
      <c r="C30" s="348"/>
      <c r="D30" s="348" t="s">
        <v>140</v>
      </c>
      <c r="E30" s="382"/>
      <c r="F30" s="374"/>
      <c r="G30" s="363"/>
      <c r="H30" s="382"/>
      <c r="I30" s="374"/>
      <c r="J30" s="363"/>
      <c r="K30" s="382"/>
      <c r="L30" s="374"/>
      <c r="M30" s="363"/>
      <c r="N30" s="382"/>
      <c r="O30" s="374"/>
      <c r="P30" s="374"/>
      <c r="Q30" s="382"/>
      <c r="R30" s="374"/>
      <c r="S30" s="374"/>
      <c r="T30" s="382"/>
      <c r="U30" s="374"/>
      <c r="V30" s="374"/>
      <c r="W30" s="383"/>
      <c r="X30" s="396"/>
      <c r="Y30" s="374"/>
      <c r="Z30" s="383"/>
      <c r="AA30" s="396"/>
      <c r="AB30" s="374"/>
      <c r="AC30" s="383"/>
      <c r="AD30" s="396"/>
      <c r="AE30" s="374"/>
      <c r="AF30" s="383"/>
      <c r="AG30" s="396"/>
      <c r="AH30" s="374"/>
      <c r="AI30" s="383"/>
      <c r="AJ30" s="396"/>
      <c r="AK30" s="374"/>
      <c r="AL30" s="383"/>
      <c r="AM30" s="396"/>
      <c r="AN30" s="374"/>
      <c r="AO30" s="383"/>
      <c r="AP30" s="396"/>
      <c r="AQ30" s="374"/>
      <c r="AR30" s="383"/>
      <c r="AS30" s="396"/>
      <c r="AT30" s="374"/>
      <c r="AU30" s="383"/>
      <c r="AV30" s="396"/>
      <c r="AW30" s="374"/>
      <c r="AX30" s="383"/>
      <c r="AY30" s="396"/>
      <c r="AZ30" s="374"/>
      <c r="BA30" s="383"/>
      <c r="BB30" s="396"/>
      <c r="BC30" s="374"/>
      <c r="BD30" s="383"/>
      <c r="BE30" s="396"/>
      <c r="BF30" s="396"/>
      <c r="BG30" s="383"/>
      <c r="BH30" s="396"/>
      <c r="BI30" s="396"/>
      <c r="BJ30" s="384"/>
      <c r="BK30" s="403"/>
    </row>
    <row r="31" spans="3:86" x14ac:dyDescent="0.25">
      <c r="C31" s="350"/>
      <c r="D31" s="350" t="s">
        <v>138</v>
      </c>
      <c r="E31" s="293">
        <v>2</v>
      </c>
      <c r="F31" s="394">
        <v>0.14285714285714285</v>
      </c>
      <c r="G31" s="439"/>
      <c r="H31" s="293">
        <v>0</v>
      </c>
      <c r="I31" s="394">
        <v>0</v>
      </c>
      <c r="J31" s="440"/>
      <c r="K31" s="293">
        <v>0</v>
      </c>
      <c r="L31" s="394">
        <v>0</v>
      </c>
      <c r="M31" s="439"/>
      <c r="N31" s="293">
        <v>0</v>
      </c>
      <c r="O31" s="394">
        <f t="shared" ref="O31:O36" si="73">N31/$N$37</f>
        <v>0</v>
      </c>
      <c r="P31" s="394"/>
      <c r="Q31" s="293">
        <v>1</v>
      </c>
      <c r="R31" s="394">
        <f t="shared" ref="R31:R36" si="74">Q31/$Q$37</f>
        <v>9.0909090909090912E-2</v>
      </c>
      <c r="S31" s="394"/>
      <c r="T31" s="293">
        <v>0</v>
      </c>
      <c r="U31" s="369">
        <f t="shared" ref="U31:U36" si="75">T31/$T$37</f>
        <v>0</v>
      </c>
      <c r="V31" s="394"/>
      <c r="W31" s="385">
        <v>0</v>
      </c>
      <c r="X31" s="394">
        <f t="shared" ref="X31:X36" si="76">W31/$W$37</f>
        <v>0</v>
      </c>
      <c r="Y31" s="394"/>
      <c r="Z31" s="385">
        <v>0</v>
      </c>
      <c r="AA31" s="394">
        <f t="shared" ref="AA31:AA36" si="77">Z31/Z$37</f>
        <v>0</v>
      </c>
      <c r="AB31" s="394"/>
      <c r="AC31" s="385">
        <f ca="1">Credit_2010Q4!$AD30</f>
        <v>0</v>
      </c>
      <c r="AD31" s="394">
        <f t="shared" ref="AD31:AD36" ca="1" si="78">AC31/AC$37</f>
        <v>0</v>
      </c>
      <c r="AE31" s="394"/>
      <c r="AF31" s="385">
        <f ca="1">Credit_2011Q4!$AD30</f>
        <v>0</v>
      </c>
      <c r="AG31" s="394">
        <f t="shared" ref="AG31:AG36" ca="1" si="79">AF31/AF$37</f>
        <v>0</v>
      </c>
      <c r="AH31" s="394"/>
      <c r="AI31" s="293">
        <f t="shared" ref="AI31:AI36" ca="1" si="80">INDIRECT( BP31 &amp; $BN31 )</f>
        <v>0</v>
      </c>
      <c r="AJ31" s="394">
        <f t="shared" ref="AJ31:AJ36" ca="1" si="81">AI31/AI$37</f>
        <v>0</v>
      </c>
      <c r="AK31" s="394"/>
      <c r="AL31" s="293">
        <f t="shared" ref="AL31:AL36" ca="1" si="82">INDIRECT( BR31 &amp; $BN31 )</f>
        <v>0</v>
      </c>
      <c r="AM31" s="394">
        <f t="shared" ref="AM31:AM36" ca="1" si="83">AL31/AL$37</f>
        <v>0</v>
      </c>
      <c r="AN31" s="394"/>
      <c r="AO31" s="293">
        <f ca="1">INDIRECT( BT31 &amp; $BN31 )</f>
        <v>0</v>
      </c>
      <c r="AP31" s="394">
        <f t="shared" ref="AP31:AP36" ca="1" si="84">AO31/AO$37</f>
        <v>0</v>
      </c>
      <c r="AQ31" s="394"/>
      <c r="AR31" s="293">
        <f t="shared" ref="AR31:AR36" ca="1" si="85">INDIRECT( BV31 &amp; $BN31 )</f>
        <v>0</v>
      </c>
      <c r="AS31" s="394">
        <f t="shared" ref="AS31:AS36" ca="1" si="86">AR31/AR$37</f>
        <v>0</v>
      </c>
      <c r="AT31" s="394"/>
      <c r="AU31" s="293">
        <f t="shared" ref="AU31:AU36" ca="1" si="87">INDIRECT( BX31 &amp; $BN31 )</f>
        <v>0</v>
      </c>
      <c r="AV31" s="394">
        <f t="shared" ref="AV31:AV36" ca="1" si="88">AU31/AU$37</f>
        <v>0</v>
      </c>
      <c r="AW31" s="394"/>
      <c r="AX31" s="293"/>
      <c r="AY31" s="394"/>
      <c r="AZ31" s="394"/>
      <c r="BA31" s="293"/>
      <c r="BB31" s="394"/>
      <c r="BC31" s="394"/>
      <c r="BD31" s="293"/>
      <c r="BE31" s="394"/>
      <c r="BF31" s="394"/>
      <c r="BG31" s="293"/>
      <c r="BH31" s="394"/>
      <c r="BI31" s="394"/>
      <c r="BJ31" s="386"/>
      <c r="BK31" s="456"/>
      <c r="BN31" s="258">
        <f>BN21</f>
        <v>8</v>
      </c>
      <c r="BO31" s="353" t="s">
        <v>490</v>
      </c>
      <c r="BP31" s="258" t="str">
        <f t="shared" ref="BP31:BP36" si="89">BP$5 &amp; "!" &amp;$BO31</f>
        <v>'Credit_2012Q4'!u</v>
      </c>
      <c r="BR31" s="258" t="str">
        <f t="shared" ref="BR31:BR36" si="90">BR$5 &amp; "!" &amp;$BO31</f>
        <v>'Credit_2013Q4'!u</v>
      </c>
      <c r="BT31" s="258" t="str">
        <f t="shared" ref="BT31:CH36" ca="1" si="91">BT$5 &amp; "!" &amp;$BO31</f>
        <v>'Credit_2014Q4'!u</v>
      </c>
      <c r="BV31" s="258" t="str">
        <f t="shared" ca="1" si="91"/>
        <v>'Credit_2015Q4'!u</v>
      </c>
      <c r="BX31" s="258" t="str">
        <f t="shared" ca="1" si="91"/>
        <v>'Credit_2016Q4'!u</v>
      </c>
      <c r="BZ31" s="258" t="str">
        <f t="shared" ca="1" si="91"/>
        <v>'Credit_2017Q4'!u</v>
      </c>
      <c r="CB31" s="258" t="str">
        <f t="shared" ca="1" si="91"/>
        <v>'Credit_2018Q4'!u</v>
      </c>
      <c r="CD31" s="258" t="str">
        <f t="shared" ca="1" si="91"/>
        <v>'Credit_2019Q4'!u</v>
      </c>
      <c r="CF31" s="258" t="str">
        <f t="shared" ca="1" si="91"/>
        <v>'Credit_2020Q4'!u</v>
      </c>
      <c r="CH31" s="258" t="str">
        <f t="shared" ca="1" si="91"/>
        <v>'Credit_2021Q2'!u</v>
      </c>
    </row>
    <row r="32" spans="3:86" x14ac:dyDescent="0.25">
      <c r="C32" s="354"/>
      <c r="D32" s="354" t="s">
        <v>10</v>
      </c>
      <c r="E32" s="295">
        <v>1</v>
      </c>
      <c r="F32" s="395">
        <v>7.1428571428571425E-2</v>
      </c>
      <c r="G32" s="438"/>
      <c r="H32" s="295">
        <v>2</v>
      </c>
      <c r="I32" s="395">
        <v>0.13333333333333333</v>
      </c>
      <c r="J32" s="434"/>
      <c r="K32" s="295">
        <v>1</v>
      </c>
      <c r="L32" s="395">
        <v>9.0909090909090912E-2</v>
      </c>
      <c r="M32" s="438"/>
      <c r="N32" s="295">
        <v>1</v>
      </c>
      <c r="O32" s="395">
        <f t="shared" si="73"/>
        <v>9.0909090909090912E-2</v>
      </c>
      <c r="P32" s="395"/>
      <c r="Q32" s="295">
        <v>0</v>
      </c>
      <c r="R32" s="395">
        <f t="shared" si="74"/>
        <v>0</v>
      </c>
      <c r="S32" s="395"/>
      <c r="T32" s="295">
        <v>2</v>
      </c>
      <c r="U32" s="370">
        <f t="shared" si="75"/>
        <v>0.22222222222222221</v>
      </c>
      <c r="V32" s="395"/>
      <c r="W32" s="387">
        <v>0</v>
      </c>
      <c r="X32" s="395">
        <f t="shared" si="76"/>
        <v>0</v>
      </c>
      <c r="Y32" s="395"/>
      <c r="Z32" s="387">
        <v>0</v>
      </c>
      <c r="AA32" s="395">
        <f t="shared" si="77"/>
        <v>0</v>
      </c>
      <c r="AB32" s="395"/>
      <c r="AC32" s="387">
        <f ca="1">Credit_2010Q4!$AD31</f>
        <v>0</v>
      </c>
      <c r="AD32" s="395">
        <f t="shared" ca="1" si="78"/>
        <v>0</v>
      </c>
      <c r="AE32" s="395"/>
      <c r="AF32" s="387">
        <f ca="1">Credit_2011Q4!$AD31</f>
        <v>0</v>
      </c>
      <c r="AG32" s="395">
        <f t="shared" ca="1" si="79"/>
        <v>0</v>
      </c>
      <c r="AH32" s="395"/>
      <c r="AI32" s="295">
        <f t="shared" ca="1" si="80"/>
        <v>0</v>
      </c>
      <c r="AJ32" s="395">
        <f t="shared" ca="1" si="81"/>
        <v>0</v>
      </c>
      <c r="AK32" s="395"/>
      <c r="AL32" s="295">
        <f t="shared" ca="1" si="82"/>
        <v>0</v>
      </c>
      <c r="AM32" s="395">
        <f t="shared" ca="1" si="83"/>
        <v>0</v>
      </c>
      <c r="AN32" s="395"/>
      <c r="AO32" s="295">
        <f t="shared" ref="AO32:AO36" ca="1" si="92">INDIRECT( BT32 &amp; $BN32 )</f>
        <v>0</v>
      </c>
      <c r="AP32" s="395">
        <f t="shared" ca="1" si="84"/>
        <v>0</v>
      </c>
      <c r="AQ32" s="395"/>
      <c r="AR32" s="295">
        <f t="shared" ca="1" si="85"/>
        <v>0</v>
      </c>
      <c r="AS32" s="395">
        <f t="shared" ca="1" si="86"/>
        <v>0</v>
      </c>
      <c r="AT32" s="395"/>
      <c r="AU32" s="295">
        <f t="shared" ca="1" si="87"/>
        <v>0</v>
      </c>
      <c r="AV32" s="395">
        <f t="shared" ca="1" si="88"/>
        <v>0</v>
      </c>
      <c r="AW32" s="395"/>
      <c r="AX32" s="295"/>
      <c r="AY32" s="395"/>
      <c r="AZ32" s="395"/>
      <c r="BA32" s="295"/>
      <c r="BB32" s="395"/>
      <c r="BC32" s="395"/>
      <c r="BD32" s="295"/>
      <c r="BE32" s="395"/>
      <c r="BF32" s="395"/>
      <c r="BG32" s="295"/>
      <c r="BH32" s="395"/>
      <c r="BI32" s="395"/>
      <c r="BJ32" s="388"/>
      <c r="BK32" s="457"/>
      <c r="BN32" s="258">
        <f t="shared" ref="BN32:BN36" si="93">BN22</f>
        <v>9</v>
      </c>
      <c r="BO32" s="255" t="str">
        <f>BO31</f>
        <v>u</v>
      </c>
      <c r="BP32" s="258" t="str">
        <f t="shared" si="89"/>
        <v>'Credit_2012Q4'!u</v>
      </c>
      <c r="BR32" s="258" t="str">
        <f t="shared" si="90"/>
        <v>'Credit_2013Q4'!u</v>
      </c>
      <c r="BT32" s="258" t="str">
        <f t="shared" ca="1" si="91"/>
        <v>'Credit_2014Q4'!u</v>
      </c>
      <c r="BV32" s="258" t="str">
        <f t="shared" ca="1" si="91"/>
        <v>'Credit_2015Q4'!u</v>
      </c>
      <c r="BX32" s="258" t="str">
        <f t="shared" ca="1" si="91"/>
        <v>'Credit_2016Q4'!u</v>
      </c>
      <c r="BZ32" s="258" t="str">
        <f t="shared" ca="1" si="91"/>
        <v>'Credit_2017Q4'!u</v>
      </c>
      <c r="CB32" s="258" t="str">
        <f t="shared" ca="1" si="91"/>
        <v>'Credit_2018Q4'!u</v>
      </c>
      <c r="CD32" s="258" t="str">
        <f t="shared" ca="1" si="91"/>
        <v>'Credit_2019Q4'!u</v>
      </c>
      <c r="CF32" s="258" t="str">
        <f t="shared" ca="1" si="91"/>
        <v>'Credit_2020Q4'!u</v>
      </c>
      <c r="CH32" s="258" t="str">
        <f t="shared" ca="1" si="91"/>
        <v>'Credit_2021Q2'!u</v>
      </c>
    </row>
    <row r="33" spans="3:86" x14ac:dyDescent="0.25">
      <c r="C33" s="354"/>
      <c r="D33" s="354" t="s">
        <v>16</v>
      </c>
      <c r="E33" s="295">
        <v>2</v>
      </c>
      <c r="F33" s="395">
        <v>0.14285714285714285</v>
      </c>
      <c r="G33" s="438"/>
      <c r="H33" s="295">
        <v>4</v>
      </c>
      <c r="I33" s="395">
        <v>0.26666666666666666</v>
      </c>
      <c r="J33" s="434"/>
      <c r="K33" s="295">
        <v>3</v>
      </c>
      <c r="L33" s="395">
        <v>0.27272727272727271</v>
      </c>
      <c r="M33" s="438"/>
      <c r="N33" s="295">
        <v>2</v>
      </c>
      <c r="O33" s="395">
        <f t="shared" si="73"/>
        <v>0.18181818181818182</v>
      </c>
      <c r="P33" s="395"/>
      <c r="Q33" s="295">
        <v>4</v>
      </c>
      <c r="R33" s="395">
        <f t="shared" si="74"/>
        <v>0.36363636363636365</v>
      </c>
      <c r="S33" s="395"/>
      <c r="T33" s="295">
        <v>3</v>
      </c>
      <c r="U33" s="370">
        <f t="shared" si="75"/>
        <v>0.33333333333333331</v>
      </c>
      <c r="V33" s="395"/>
      <c r="W33" s="387">
        <v>2</v>
      </c>
      <c r="X33" s="395">
        <f t="shared" si="76"/>
        <v>0.2857142857142857</v>
      </c>
      <c r="Y33" s="395"/>
      <c r="Z33" s="387">
        <v>1</v>
      </c>
      <c r="AA33" s="395">
        <f t="shared" si="77"/>
        <v>0.16666666666666666</v>
      </c>
      <c r="AB33" s="395"/>
      <c r="AC33" s="387">
        <f ca="1">Credit_2010Q4!$AD32</f>
        <v>2</v>
      </c>
      <c r="AD33" s="395">
        <f t="shared" ca="1" si="78"/>
        <v>0.4</v>
      </c>
      <c r="AE33" s="395"/>
      <c r="AF33" s="387">
        <f ca="1">Credit_2011Q4!$AD32</f>
        <v>1</v>
      </c>
      <c r="AG33" s="395">
        <f t="shared" ca="1" si="79"/>
        <v>0.25</v>
      </c>
      <c r="AH33" s="395"/>
      <c r="AI33" s="295">
        <f t="shared" ca="1" si="80"/>
        <v>1</v>
      </c>
      <c r="AJ33" s="395">
        <f t="shared" ca="1" si="81"/>
        <v>0.33333333333333331</v>
      </c>
      <c r="AK33" s="395"/>
      <c r="AL33" s="295">
        <f t="shared" ca="1" si="82"/>
        <v>1</v>
      </c>
      <c r="AM33" s="395">
        <f t="shared" ca="1" si="83"/>
        <v>0.5</v>
      </c>
      <c r="AN33" s="395"/>
      <c r="AO33" s="295">
        <f t="shared" ca="1" si="92"/>
        <v>1</v>
      </c>
      <c r="AP33" s="395">
        <f t="shared" ca="1" si="84"/>
        <v>0.5</v>
      </c>
      <c r="AQ33" s="395"/>
      <c r="AR33" s="295">
        <f t="shared" ca="1" si="85"/>
        <v>1</v>
      </c>
      <c r="AS33" s="395">
        <f t="shared" ca="1" si="86"/>
        <v>0.5</v>
      </c>
      <c r="AT33" s="395"/>
      <c r="AU33" s="295">
        <f t="shared" ca="1" si="87"/>
        <v>0</v>
      </c>
      <c r="AV33" s="395">
        <f t="shared" ca="1" si="88"/>
        <v>0</v>
      </c>
      <c r="AW33" s="395"/>
      <c r="AX33" s="295"/>
      <c r="AY33" s="395"/>
      <c r="AZ33" s="395"/>
      <c r="BA33" s="295"/>
      <c r="BB33" s="395"/>
      <c r="BC33" s="395"/>
      <c r="BD33" s="295"/>
      <c r="BE33" s="395"/>
      <c r="BF33" s="395"/>
      <c r="BG33" s="295"/>
      <c r="BH33" s="395"/>
      <c r="BI33" s="395"/>
      <c r="BJ33" s="388"/>
      <c r="BK33" s="457"/>
      <c r="BN33" s="258">
        <f t="shared" si="93"/>
        <v>10</v>
      </c>
      <c r="BO33" s="255" t="str">
        <f t="shared" ref="BO33:BO36" si="94">BO32</f>
        <v>u</v>
      </c>
      <c r="BP33" s="258" t="str">
        <f t="shared" si="89"/>
        <v>'Credit_2012Q4'!u</v>
      </c>
      <c r="BR33" s="258" t="str">
        <f t="shared" si="90"/>
        <v>'Credit_2013Q4'!u</v>
      </c>
      <c r="BT33" s="258" t="str">
        <f t="shared" ca="1" si="91"/>
        <v>'Credit_2014Q4'!u</v>
      </c>
      <c r="BV33" s="258" t="str">
        <f t="shared" ca="1" si="91"/>
        <v>'Credit_2015Q4'!u</v>
      </c>
      <c r="BX33" s="258" t="str">
        <f t="shared" ca="1" si="91"/>
        <v>'Credit_2016Q4'!u</v>
      </c>
      <c r="BZ33" s="258" t="str">
        <f t="shared" ca="1" si="91"/>
        <v>'Credit_2017Q4'!u</v>
      </c>
      <c r="CB33" s="258" t="str">
        <f t="shared" ca="1" si="91"/>
        <v>'Credit_2018Q4'!u</v>
      </c>
      <c r="CD33" s="258" t="str">
        <f t="shared" ca="1" si="91"/>
        <v>'Credit_2019Q4'!u</v>
      </c>
      <c r="CF33" s="258" t="str">
        <f t="shared" ca="1" si="91"/>
        <v>'Credit_2020Q4'!u</v>
      </c>
      <c r="CH33" s="258" t="str">
        <f t="shared" ca="1" si="91"/>
        <v>'Credit_2021Q2'!u</v>
      </c>
    </row>
    <row r="34" spans="3:86" x14ac:dyDescent="0.25">
      <c r="C34" s="354"/>
      <c r="D34" s="354" t="s">
        <v>28</v>
      </c>
      <c r="E34" s="387">
        <v>7</v>
      </c>
      <c r="F34" s="395">
        <v>0.5</v>
      </c>
      <c r="G34" s="438"/>
      <c r="H34" s="387">
        <v>5</v>
      </c>
      <c r="I34" s="395">
        <v>0.33333333333333331</v>
      </c>
      <c r="J34" s="434"/>
      <c r="K34" s="387">
        <v>5</v>
      </c>
      <c r="L34" s="395">
        <v>0.45454545454545453</v>
      </c>
      <c r="M34" s="438"/>
      <c r="N34" s="387">
        <v>5</v>
      </c>
      <c r="O34" s="395">
        <f t="shared" si="73"/>
        <v>0.45454545454545453</v>
      </c>
      <c r="P34" s="395"/>
      <c r="Q34" s="387">
        <v>3</v>
      </c>
      <c r="R34" s="395">
        <f t="shared" si="74"/>
        <v>0.27272727272727271</v>
      </c>
      <c r="S34" s="395"/>
      <c r="T34" s="387">
        <v>1</v>
      </c>
      <c r="U34" s="370">
        <f t="shared" si="75"/>
        <v>0.1111111111111111</v>
      </c>
      <c r="V34" s="395"/>
      <c r="W34" s="387">
        <v>2</v>
      </c>
      <c r="X34" s="395">
        <f t="shared" si="76"/>
        <v>0.2857142857142857</v>
      </c>
      <c r="Y34" s="395"/>
      <c r="Z34" s="387">
        <v>2</v>
      </c>
      <c r="AA34" s="395">
        <f t="shared" si="77"/>
        <v>0.33333333333333331</v>
      </c>
      <c r="AB34" s="395"/>
      <c r="AC34" s="387">
        <f ca="1">Credit_2010Q4!$AD33</f>
        <v>0</v>
      </c>
      <c r="AD34" s="395">
        <f t="shared" ca="1" si="78"/>
        <v>0</v>
      </c>
      <c r="AE34" s="395"/>
      <c r="AF34" s="387">
        <f ca="1">Credit_2011Q4!$AD33</f>
        <v>0</v>
      </c>
      <c r="AG34" s="395">
        <f t="shared" ca="1" si="79"/>
        <v>0</v>
      </c>
      <c r="AH34" s="395"/>
      <c r="AI34" s="387">
        <f t="shared" ca="1" si="80"/>
        <v>0</v>
      </c>
      <c r="AJ34" s="395">
        <f t="shared" ca="1" si="81"/>
        <v>0</v>
      </c>
      <c r="AK34" s="395"/>
      <c r="AL34" s="387">
        <f t="shared" ca="1" si="82"/>
        <v>0</v>
      </c>
      <c r="AM34" s="395">
        <f t="shared" ca="1" si="83"/>
        <v>0</v>
      </c>
      <c r="AN34" s="395"/>
      <c r="AO34" s="387">
        <f t="shared" ca="1" si="92"/>
        <v>0</v>
      </c>
      <c r="AP34" s="395">
        <f t="shared" ca="1" si="84"/>
        <v>0</v>
      </c>
      <c r="AQ34" s="395"/>
      <c r="AR34" s="387">
        <f t="shared" ca="1" si="85"/>
        <v>0</v>
      </c>
      <c r="AS34" s="395">
        <f t="shared" ca="1" si="86"/>
        <v>0</v>
      </c>
      <c r="AT34" s="395"/>
      <c r="AU34" s="387">
        <f t="shared" ca="1" si="87"/>
        <v>1</v>
      </c>
      <c r="AV34" s="395">
        <f t="shared" ca="1" si="88"/>
        <v>0.5</v>
      </c>
      <c r="AW34" s="395"/>
      <c r="AX34" s="387"/>
      <c r="AY34" s="395"/>
      <c r="AZ34" s="395"/>
      <c r="BA34" s="387"/>
      <c r="BB34" s="395"/>
      <c r="BC34" s="395"/>
      <c r="BD34" s="387"/>
      <c r="BE34" s="395"/>
      <c r="BF34" s="395"/>
      <c r="BG34" s="387"/>
      <c r="BH34" s="395"/>
      <c r="BI34" s="395"/>
      <c r="BJ34" s="388"/>
      <c r="BK34" s="457"/>
      <c r="BN34" s="258">
        <f t="shared" si="93"/>
        <v>11</v>
      </c>
      <c r="BO34" s="255" t="str">
        <f t="shared" si="94"/>
        <v>u</v>
      </c>
      <c r="BP34" s="258" t="str">
        <f t="shared" si="89"/>
        <v>'Credit_2012Q4'!u</v>
      </c>
      <c r="BR34" s="258" t="str">
        <f t="shared" si="90"/>
        <v>'Credit_2013Q4'!u</v>
      </c>
      <c r="BT34" s="258" t="str">
        <f t="shared" ca="1" si="91"/>
        <v>'Credit_2014Q4'!u</v>
      </c>
      <c r="BV34" s="258" t="str">
        <f t="shared" ca="1" si="91"/>
        <v>'Credit_2015Q4'!u</v>
      </c>
      <c r="BX34" s="258" t="str">
        <f t="shared" ca="1" si="91"/>
        <v>'Credit_2016Q4'!u</v>
      </c>
      <c r="BZ34" s="258" t="str">
        <f t="shared" ca="1" si="91"/>
        <v>'Credit_2017Q4'!u</v>
      </c>
      <c r="CB34" s="258" t="str">
        <f t="shared" ca="1" si="91"/>
        <v>'Credit_2018Q4'!u</v>
      </c>
      <c r="CD34" s="258" t="str">
        <f t="shared" ca="1" si="91"/>
        <v>'Credit_2019Q4'!u</v>
      </c>
      <c r="CF34" s="258" t="str">
        <f t="shared" ca="1" si="91"/>
        <v>'Credit_2020Q4'!u</v>
      </c>
      <c r="CH34" s="258" t="str">
        <f t="shared" ca="1" si="91"/>
        <v>'Credit_2021Q2'!u</v>
      </c>
    </row>
    <row r="35" spans="3:86" x14ac:dyDescent="0.25">
      <c r="C35" s="354"/>
      <c r="D35" s="354" t="s">
        <v>49</v>
      </c>
      <c r="E35" s="387">
        <v>0</v>
      </c>
      <c r="F35" s="395">
        <v>0</v>
      </c>
      <c r="G35" s="438"/>
      <c r="H35" s="387">
        <v>2</v>
      </c>
      <c r="I35" s="395">
        <v>0.13333333333333333</v>
      </c>
      <c r="J35" s="434"/>
      <c r="K35" s="387">
        <v>1</v>
      </c>
      <c r="L35" s="395">
        <v>9.0909090909090912E-2</v>
      </c>
      <c r="M35" s="438"/>
      <c r="N35" s="387">
        <v>2</v>
      </c>
      <c r="O35" s="395">
        <f t="shared" si="73"/>
        <v>0.18181818181818182</v>
      </c>
      <c r="P35" s="395"/>
      <c r="Q35" s="387">
        <v>2</v>
      </c>
      <c r="R35" s="395">
        <f t="shared" si="74"/>
        <v>0.18181818181818182</v>
      </c>
      <c r="S35" s="395"/>
      <c r="T35" s="387">
        <v>2</v>
      </c>
      <c r="U35" s="370">
        <f t="shared" si="75"/>
        <v>0.22222222222222221</v>
      </c>
      <c r="V35" s="395"/>
      <c r="W35" s="387">
        <v>2</v>
      </c>
      <c r="X35" s="395">
        <f t="shared" si="76"/>
        <v>0.2857142857142857</v>
      </c>
      <c r="Y35" s="395"/>
      <c r="Z35" s="387">
        <v>2</v>
      </c>
      <c r="AA35" s="395">
        <f t="shared" si="77"/>
        <v>0.33333333333333331</v>
      </c>
      <c r="AB35" s="395"/>
      <c r="AC35" s="387">
        <f ca="1">Credit_2010Q4!$AD34</f>
        <v>2</v>
      </c>
      <c r="AD35" s="395">
        <f t="shared" ca="1" si="78"/>
        <v>0.4</v>
      </c>
      <c r="AE35" s="395"/>
      <c r="AF35" s="387">
        <f ca="1">Credit_2011Q4!$AD34</f>
        <v>2</v>
      </c>
      <c r="AG35" s="395">
        <f t="shared" ca="1" si="79"/>
        <v>0.5</v>
      </c>
      <c r="AH35" s="395"/>
      <c r="AI35" s="387">
        <f t="shared" ca="1" si="80"/>
        <v>1</v>
      </c>
      <c r="AJ35" s="395">
        <f t="shared" ca="1" si="81"/>
        <v>0.33333333333333331</v>
      </c>
      <c r="AK35" s="395"/>
      <c r="AL35" s="387">
        <f t="shared" ca="1" si="82"/>
        <v>0</v>
      </c>
      <c r="AM35" s="395">
        <f t="shared" ca="1" si="83"/>
        <v>0</v>
      </c>
      <c r="AN35" s="395"/>
      <c r="AO35" s="387">
        <f t="shared" ca="1" si="92"/>
        <v>1</v>
      </c>
      <c r="AP35" s="395">
        <f t="shared" ca="1" si="84"/>
        <v>0.5</v>
      </c>
      <c r="AQ35" s="395"/>
      <c r="AR35" s="387">
        <f t="shared" ca="1" si="85"/>
        <v>1</v>
      </c>
      <c r="AS35" s="395">
        <f t="shared" ca="1" si="86"/>
        <v>0.5</v>
      </c>
      <c r="AT35" s="395"/>
      <c r="AU35" s="387">
        <f t="shared" ca="1" si="87"/>
        <v>1</v>
      </c>
      <c r="AV35" s="395">
        <f t="shared" ca="1" si="88"/>
        <v>0.5</v>
      </c>
      <c r="AW35" s="395"/>
      <c r="AX35" s="387"/>
      <c r="AY35" s="395"/>
      <c r="AZ35" s="395"/>
      <c r="BA35" s="387"/>
      <c r="BB35" s="395"/>
      <c r="BC35" s="395"/>
      <c r="BD35" s="387"/>
      <c r="BE35" s="395"/>
      <c r="BF35" s="395"/>
      <c r="BG35" s="387"/>
      <c r="BH35" s="395"/>
      <c r="BI35" s="395"/>
      <c r="BJ35" s="388"/>
      <c r="BK35" s="457"/>
      <c r="BN35" s="258">
        <f t="shared" si="93"/>
        <v>12</v>
      </c>
      <c r="BO35" s="255" t="str">
        <f t="shared" si="94"/>
        <v>u</v>
      </c>
      <c r="BP35" s="258" t="str">
        <f t="shared" si="89"/>
        <v>'Credit_2012Q4'!u</v>
      </c>
      <c r="BR35" s="258" t="str">
        <f t="shared" si="90"/>
        <v>'Credit_2013Q4'!u</v>
      </c>
      <c r="BT35" s="258" t="str">
        <f t="shared" ca="1" si="91"/>
        <v>'Credit_2014Q4'!u</v>
      </c>
      <c r="BV35" s="258" t="str">
        <f t="shared" ca="1" si="91"/>
        <v>'Credit_2015Q4'!u</v>
      </c>
      <c r="BX35" s="258" t="str">
        <f t="shared" ca="1" si="91"/>
        <v>'Credit_2016Q4'!u</v>
      </c>
      <c r="BZ35" s="258" t="str">
        <f t="shared" ca="1" si="91"/>
        <v>'Credit_2017Q4'!u</v>
      </c>
      <c r="CB35" s="258" t="str">
        <f t="shared" ca="1" si="91"/>
        <v>'Credit_2018Q4'!u</v>
      </c>
      <c r="CD35" s="258" t="str">
        <f t="shared" ca="1" si="91"/>
        <v>'Credit_2019Q4'!u</v>
      </c>
      <c r="CF35" s="258" t="str">
        <f t="shared" ca="1" si="91"/>
        <v>'Credit_2020Q4'!u</v>
      </c>
      <c r="CH35" s="258" t="str">
        <f t="shared" ca="1" si="91"/>
        <v>'Credit_2021Q2'!u</v>
      </c>
    </row>
    <row r="36" spans="3:86" x14ac:dyDescent="0.25">
      <c r="C36" s="356"/>
      <c r="D36" s="356" t="s">
        <v>79</v>
      </c>
      <c r="E36" s="389">
        <v>2</v>
      </c>
      <c r="F36" s="371">
        <v>0.14285714285714285</v>
      </c>
      <c r="G36" s="357"/>
      <c r="H36" s="389">
        <v>2</v>
      </c>
      <c r="I36" s="371">
        <v>0.13333333333333333</v>
      </c>
      <c r="J36" s="358"/>
      <c r="K36" s="389">
        <v>1</v>
      </c>
      <c r="L36" s="371">
        <v>9.0909090909090912E-2</v>
      </c>
      <c r="M36" s="357"/>
      <c r="N36" s="389">
        <v>1</v>
      </c>
      <c r="O36" s="371">
        <f t="shared" si="73"/>
        <v>9.0909090909090912E-2</v>
      </c>
      <c r="P36" s="371"/>
      <c r="Q36" s="389">
        <v>1</v>
      </c>
      <c r="R36" s="371">
        <f t="shared" si="74"/>
        <v>9.0909090909090912E-2</v>
      </c>
      <c r="S36" s="371"/>
      <c r="T36" s="389">
        <v>1</v>
      </c>
      <c r="U36" s="393">
        <f t="shared" si="75"/>
        <v>0.1111111111111111</v>
      </c>
      <c r="V36" s="371"/>
      <c r="W36" s="389">
        <v>1</v>
      </c>
      <c r="X36" s="371">
        <f t="shared" si="76"/>
        <v>0.14285714285714285</v>
      </c>
      <c r="Y36" s="371"/>
      <c r="Z36" s="389">
        <v>1</v>
      </c>
      <c r="AA36" s="371">
        <f t="shared" si="77"/>
        <v>0.16666666666666666</v>
      </c>
      <c r="AB36" s="371"/>
      <c r="AC36" s="389">
        <f ca="1">Credit_2010Q4!$AD35</f>
        <v>1</v>
      </c>
      <c r="AD36" s="371">
        <f t="shared" ca="1" si="78"/>
        <v>0.2</v>
      </c>
      <c r="AE36" s="371"/>
      <c r="AF36" s="389">
        <f ca="1">Credit_2011Q4!$AD35</f>
        <v>1</v>
      </c>
      <c r="AG36" s="371">
        <f t="shared" ca="1" si="79"/>
        <v>0.25</v>
      </c>
      <c r="AH36" s="371"/>
      <c r="AI36" s="389">
        <f t="shared" ca="1" si="80"/>
        <v>1</v>
      </c>
      <c r="AJ36" s="371">
        <f t="shared" ca="1" si="81"/>
        <v>0.33333333333333331</v>
      </c>
      <c r="AK36" s="371"/>
      <c r="AL36" s="389">
        <f t="shared" ca="1" si="82"/>
        <v>1</v>
      </c>
      <c r="AM36" s="371">
        <f t="shared" ca="1" si="83"/>
        <v>0.5</v>
      </c>
      <c r="AN36" s="371"/>
      <c r="AO36" s="389">
        <f t="shared" ca="1" si="92"/>
        <v>0</v>
      </c>
      <c r="AP36" s="371">
        <f t="shared" ca="1" si="84"/>
        <v>0</v>
      </c>
      <c r="AQ36" s="371"/>
      <c r="AR36" s="389">
        <f t="shared" ca="1" si="85"/>
        <v>0</v>
      </c>
      <c r="AS36" s="371">
        <f t="shared" ca="1" si="86"/>
        <v>0</v>
      </c>
      <c r="AT36" s="371"/>
      <c r="AU36" s="389">
        <f t="shared" ca="1" si="87"/>
        <v>0</v>
      </c>
      <c r="AV36" s="371">
        <f t="shared" ca="1" si="88"/>
        <v>0</v>
      </c>
      <c r="AW36" s="371"/>
      <c r="AX36" s="389"/>
      <c r="AY36" s="371"/>
      <c r="AZ36" s="371"/>
      <c r="BA36" s="389"/>
      <c r="BB36" s="371"/>
      <c r="BC36" s="371"/>
      <c r="BD36" s="389"/>
      <c r="BE36" s="371"/>
      <c r="BF36" s="371"/>
      <c r="BG36" s="389"/>
      <c r="BH36" s="371"/>
      <c r="BI36" s="371"/>
      <c r="BJ36" s="390"/>
      <c r="BK36" s="458"/>
      <c r="BN36" s="258">
        <f t="shared" si="93"/>
        <v>13</v>
      </c>
      <c r="BO36" s="255" t="str">
        <f t="shared" si="94"/>
        <v>u</v>
      </c>
      <c r="BP36" s="258" t="str">
        <f t="shared" si="89"/>
        <v>'Credit_2012Q4'!u</v>
      </c>
      <c r="BR36" s="258" t="str">
        <f t="shared" si="90"/>
        <v>'Credit_2013Q4'!u</v>
      </c>
      <c r="BT36" s="258" t="str">
        <f t="shared" ca="1" si="91"/>
        <v>'Credit_2014Q4'!u</v>
      </c>
      <c r="BV36" s="258" t="str">
        <f t="shared" ca="1" si="91"/>
        <v>'Credit_2015Q4'!u</v>
      </c>
      <c r="BX36" s="258" t="str">
        <f t="shared" ca="1" si="91"/>
        <v>'Credit_2016Q4'!u</v>
      </c>
      <c r="BZ36" s="258" t="str">
        <f t="shared" ca="1" si="91"/>
        <v>'Credit_2017Q4'!u</v>
      </c>
      <c r="CB36" s="258" t="str">
        <f t="shared" ca="1" si="91"/>
        <v>'Credit_2018Q4'!u</v>
      </c>
      <c r="CD36" s="258" t="str">
        <f t="shared" ca="1" si="91"/>
        <v>'Credit_2019Q4'!u</v>
      </c>
      <c r="CF36" s="258" t="str">
        <f t="shared" ca="1" si="91"/>
        <v>'Credit_2020Q4'!u</v>
      </c>
      <c r="CH36" s="258" t="str">
        <f t="shared" ca="1" si="91"/>
        <v>'Credit_2021Q2'!u</v>
      </c>
    </row>
    <row r="37" spans="3:86" s="365" customFormat="1" x14ac:dyDescent="0.25">
      <c r="C37" s="359"/>
      <c r="D37" s="359" t="s">
        <v>80</v>
      </c>
      <c r="E37" s="291">
        <f t="shared" ref="E37:AA37" si="95">SUM(E31:E36)</f>
        <v>14</v>
      </c>
      <c r="F37" s="376">
        <f t="shared" si="95"/>
        <v>1</v>
      </c>
      <c r="G37" s="366"/>
      <c r="H37" s="291">
        <f t="shared" si="95"/>
        <v>15</v>
      </c>
      <c r="I37" s="376">
        <f t="shared" si="95"/>
        <v>1</v>
      </c>
      <c r="J37" s="366"/>
      <c r="K37" s="291">
        <f t="shared" si="95"/>
        <v>11</v>
      </c>
      <c r="L37" s="376">
        <f t="shared" si="95"/>
        <v>1</v>
      </c>
      <c r="M37" s="366"/>
      <c r="N37" s="291">
        <f>SUM(N31:N36)</f>
        <v>11</v>
      </c>
      <c r="O37" s="376">
        <f>SUM(O31:O36)</f>
        <v>1</v>
      </c>
      <c r="P37" s="376"/>
      <c r="Q37" s="291">
        <f>SUM(Q31:Q36)</f>
        <v>11</v>
      </c>
      <c r="R37" s="376">
        <f t="shared" si="95"/>
        <v>1</v>
      </c>
      <c r="S37" s="376"/>
      <c r="T37" s="291">
        <f>SUM(T31:T36)</f>
        <v>9</v>
      </c>
      <c r="U37" s="376">
        <f t="shared" si="95"/>
        <v>1</v>
      </c>
      <c r="V37" s="376"/>
      <c r="W37" s="291">
        <f>SUM(W31:W36)</f>
        <v>7</v>
      </c>
      <c r="X37" s="376">
        <f t="shared" si="95"/>
        <v>1</v>
      </c>
      <c r="Y37" s="376"/>
      <c r="Z37" s="291">
        <f>SUM(Z31:Z36)</f>
        <v>6</v>
      </c>
      <c r="AA37" s="376">
        <f t="shared" si="95"/>
        <v>0.99999999999999989</v>
      </c>
      <c r="AB37" s="376"/>
      <c r="AC37" s="291">
        <f t="shared" ref="AC37:AF37" ca="1" si="96">SUM(AC31:AC36)</f>
        <v>5</v>
      </c>
      <c r="AD37" s="376">
        <f t="shared" ca="1" si="96"/>
        <v>1</v>
      </c>
      <c r="AE37" s="376"/>
      <c r="AF37" s="291">
        <f t="shared" ca="1" si="96"/>
        <v>4</v>
      </c>
      <c r="AG37" s="376">
        <f t="shared" ref="AG37" ca="1" si="97">SUM(AG31:AG36)</f>
        <v>1</v>
      </c>
      <c r="AH37" s="376"/>
      <c r="AI37" s="291">
        <f ca="1">SUM(AI31:AI36)</f>
        <v>3</v>
      </c>
      <c r="AJ37" s="376">
        <f t="shared" ref="AJ37" ca="1" si="98">SUM(AJ31:AJ36)</f>
        <v>1</v>
      </c>
      <c r="AK37" s="376"/>
      <c r="AL37" s="291">
        <f ca="1">SUM(AL31:AL36)</f>
        <v>2</v>
      </c>
      <c r="AM37" s="376">
        <f ca="1">SUM(AM31:AM36)</f>
        <v>1</v>
      </c>
      <c r="AN37" s="376"/>
      <c r="AO37" s="391">
        <f ca="1">SUM(AO31:AO36)</f>
        <v>2</v>
      </c>
      <c r="AP37" s="376">
        <f ca="1">SUM(AP31:AP36)</f>
        <v>1</v>
      </c>
      <c r="AQ37" s="376"/>
      <c r="AR37" s="291">
        <f ca="1">SUM(AR31:AR36)</f>
        <v>2</v>
      </c>
      <c r="AS37" s="376">
        <f ca="1">SUM(AS31:AS36)</f>
        <v>1</v>
      </c>
      <c r="AT37" s="376"/>
      <c r="AU37" s="291">
        <f ca="1">SUM(AU31:AU36)</f>
        <v>2</v>
      </c>
      <c r="AV37" s="376">
        <f ca="1">SUM(AV31:AV36)</f>
        <v>1</v>
      </c>
      <c r="AW37" s="376"/>
      <c r="AX37" s="291"/>
      <c r="AY37" s="376"/>
      <c r="AZ37" s="376"/>
      <c r="BA37" s="391"/>
      <c r="BB37" s="376"/>
      <c r="BC37" s="376"/>
      <c r="BD37" s="391"/>
      <c r="BE37" s="376"/>
      <c r="BF37" s="376"/>
      <c r="BG37" s="391"/>
      <c r="BH37" s="376"/>
      <c r="BI37" s="376"/>
      <c r="BJ37" s="392"/>
      <c r="BK37" s="459"/>
      <c r="BO37" s="260"/>
    </row>
    <row r="38" spans="3:86" x14ac:dyDescent="0.25">
      <c r="AA38" s="397"/>
    </row>
    <row r="40" spans="3:86" x14ac:dyDescent="0.25">
      <c r="C40" s="279"/>
      <c r="D40" s="279" t="s">
        <v>547</v>
      </c>
    </row>
  </sheetData>
  <mergeCells count="21">
    <mergeCell ref="C5:R5"/>
    <mergeCell ref="AL7:AM7"/>
    <mergeCell ref="T7:U7"/>
    <mergeCell ref="Q7:R7"/>
    <mergeCell ref="E7:F7"/>
    <mergeCell ref="H7:I7"/>
    <mergeCell ref="K7:L7"/>
    <mergeCell ref="N7:O7"/>
    <mergeCell ref="AI7:AJ7"/>
    <mergeCell ref="AF7:AG7"/>
    <mergeCell ref="AC7:AD7"/>
    <mergeCell ref="Z7:AA7"/>
    <mergeCell ref="W7:X7"/>
    <mergeCell ref="AU7:AV7"/>
    <mergeCell ref="AR7:AS7"/>
    <mergeCell ref="BJ7:BK7"/>
    <mergeCell ref="AO7:AP7"/>
    <mergeCell ref="AX7:AY7"/>
    <mergeCell ref="BA7:BB7"/>
    <mergeCell ref="BD7:BE7"/>
    <mergeCell ref="BG7:BH7"/>
  </mergeCells>
  <phoneticPr fontId="3" type="noConversion"/>
  <printOptions gridLines="1"/>
  <pageMargins left="0.17" right="0.27" top="1" bottom="1" header="0.5" footer="0.5"/>
  <pageSetup scale="48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Q4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'Credit_2012Q3'!a:a</v>
      </c>
      <c r="AK2" s="240" t="str">
        <f>AK4 &amp; AK3</f>
        <v>'Credit_2012Q3'!b1</v>
      </c>
      <c r="AL2" s="240" t="str">
        <f>AL4 &amp; AL3</f>
        <v>'Credit_2012Q3'!c1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471</v>
      </c>
      <c r="AK4" s="236" t="str">
        <f>AJ4</f>
        <v>'Credit_2012Q3'!</v>
      </c>
      <c r="AL4" s="236" t="str">
        <f>AK4</f>
        <v>'Credit_2012Q3'!</v>
      </c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(56)</v>
      </c>
      <c r="M5" s="509"/>
      <c r="N5" s="314"/>
      <c r="O5" s="507" t="str">
        <f ca="1">"Regulated" &amp; CHAR( 10 ) &amp; "(" &amp; O14 &amp; ")"</f>
        <v>Regulated
(36)</v>
      </c>
      <c r="P5" s="511"/>
      <c r="Q5" s="314"/>
      <c r="R5" s="507" t="str">
        <f ca="1">"Mostly Regulated" &amp; CHAR( 10 ) &amp; "(" &amp; R14 &amp; ")"</f>
        <v>Mostly Regulated
(17)</v>
      </c>
      <c r="S5" s="511"/>
      <c r="T5" s="314"/>
      <c r="U5" s="507" t="str">
        <f ca="1">"Diversified" &amp; CHAR( 10 ) &amp; "(" &amp; U14 &amp; ")"</f>
        <v>Diversified
(3)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407</v>
      </c>
      <c r="C6" s="338" t="s">
        <v>470</v>
      </c>
      <c r="D6" s="301"/>
      <c r="E6" s="302">
        <v>40908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38" ca="1" si="0">OFFSET( INDIRECT( E$3 &amp; E$4 ), $G7 - 1, 0 )</f>
        <v>R</v>
      </c>
      <c r="F7" s="306"/>
      <c r="G7" s="307">
        <f t="shared" ref="G7:G38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38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38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38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10</v>
      </c>
      <c r="AW7" s="234">
        <f>COUNTIF( AV7:AV$7, AV7 )</f>
        <v>1</v>
      </c>
      <c r="AX7" s="287">
        <f>AV7 + AW7 / 10</f>
        <v>10.1</v>
      </c>
      <c r="AY7" s="234">
        <f>RANK( AX7, $AX$7:$AX$63, 1 )</f>
        <v>10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10</v>
      </c>
      <c r="AW8" s="234">
        <f>COUNTIF( AV$7:AV8, AV8 )</f>
        <v>2</v>
      </c>
      <c r="AX8" s="287">
        <f t="shared" ref="AX8:AX63" si="22">AV8 + AW8 / 10</f>
        <v>10.199999999999999</v>
      </c>
      <c r="AY8" s="234">
        <f t="shared" ref="AY8:AY63" si="23">RANK( AX8, $AX$7:$AX$63, 1 )</f>
        <v>11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.8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8</v>
      </c>
      <c r="M9" s="296">
        <f t="shared" si="11"/>
        <v>0.14285714285714285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8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39</v>
      </c>
      <c r="AW9" s="234">
        <f>COUNTIF( AV$7:AV9, AV9 )</f>
        <v>1</v>
      </c>
      <c r="AX9" s="287">
        <f t="shared" si="22"/>
        <v>39.1</v>
      </c>
      <c r="AY9" s="234">
        <f t="shared" si="23"/>
        <v>39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.8" x14ac:dyDescent="0.25">
      <c r="A10" s="303" t="s">
        <v>253</v>
      </c>
      <c r="B10" s="304" t="s">
        <v>10</v>
      </c>
      <c r="C10" s="304">
        <v>20</v>
      </c>
      <c r="D10" s="304" t="s">
        <v>330</v>
      </c>
      <c r="E10" s="305" t="str">
        <f t="shared" ca="1" si="0"/>
        <v>R</v>
      </c>
      <c r="F10" s="306"/>
      <c r="G10" s="307">
        <f t="shared" ca="1" si="1"/>
        <v>32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0.23214285714285715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23</v>
      </c>
      <c r="AW10" s="234">
        <f>COUNTIF( AV$7:AV10, AV10 )</f>
        <v>1</v>
      </c>
      <c r="AX10" s="287">
        <f t="shared" si="22"/>
        <v>23.1</v>
      </c>
      <c r="AY10" s="234">
        <f t="shared" si="23"/>
        <v>23</v>
      </c>
      <c r="AZ10" s="236"/>
      <c r="BA10" s="236"/>
      <c r="BC10" s="234">
        <f t="shared" ca="1" si="24"/>
        <v>4</v>
      </c>
      <c r="BD10" s="288">
        <f t="shared" ca="1" si="7"/>
        <v>26</v>
      </c>
      <c r="BF10" s="240" t="str">
        <f t="shared" ca="1" si="8"/>
        <v>Integrys Energy Group,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TEG</v>
      </c>
    </row>
    <row r="11" spans="1:61" ht="13.8" x14ac:dyDescent="0.25">
      <c r="A11" s="303" t="s">
        <v>369</v>
      </c>
      <c r="B11" s="304" t="s">
        <v>10</v>
      </c>
      <c r="C11" s="304">
        <v>20</v>
      </c>
      <c r="D11" s="304" t="s">
        <v>368</v>
      </c>
      <c r="E11" s="305" t="str">
        <f t="shared" ca="1" si="0"/>
        <v>MR</v>
      </c>
      <c r="F11" s="306"/>
      <c r="G11" s="307">
        <f t="shared" ca="1" si="1"/>
        <v>35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0.2857142857142857</v>
      </c>
      <c r="N11" s="318"/>
      <c r="O11" s="295">
        <f t="shared" ca="1" si="12"/>
        <v>13</v>
      </c>
      <c r="P11" s="296">
        <f t="shared" ca="1" si="13"/>
        <v>0.3611111111111111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23</v>
      </c>
      <c r="AW11" s="234">
        <f>COUNTIF( AV$7:AV11, AV11 )</f>
        <v>2</v>
      </c>
      <c r="AX11" s="287">
        <f t="shared" si="22"/>
        <v>23.2</v>
      </c>
      <c r="AY11" s="234">
        <f t="shared" si="23"/>
        <v>24</v>
      </c>
      <c r="AZ11" s="236"/>
      <c r="BA11" s="236"/>
      <c r="BC11" s="234">
        <f t="shared" ca="1" si="24"/>
        <v>5</v>
      </c>
      <c r="BD11" s="288">
        <f t="shared" ca="1" si="7"/>
        <v>30</v>
      </c>
      <c r="BF11" s="240" t="str">
        <f t="shared" ca="1" si="8"/>
        <v>NextEra Energy,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NEE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0"/>
        <v>R</v>
      </c>
      <c r="F12" s="306"/>
      <c r="G12" s="307">
        <f t="shared" ca="1" si="1"/>
        <v>37</v>
      </c>
      <c r="H12" s="250"/>
      <c r="I12" s="318"/>
      <c r="J12" s="295" t="s">
        <v>49</v>
      </c>
      <c r="K12" s="318"/>
      <c r="L12" s="295">
        <f t="shared" si="10"/>
        <v>11</v>
      </c>
      <c r="M12" s="296">
        <f t="shared" si="11"/>
        <v>0.19642857142857142</v>
      </c>
      <c r="N12" s="318"/>
      <c r="O12" s="295">
        <f t="shared" ca="1" si="12"/>
        <v>6</v>
      </c>
      <c r="P12" s="296">
        <f t="shared" ca="1" si="13"/>
        <v>0.16666666666666666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11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39</v>
      </c>
      <c r="AW12" s="234">
        <f>COUNTIF( AV$7:AV12, AV12 )</f>
        <v>2</v>
      </c>
      <c r="AX12" s="287">
        <f t="shared" si="22"/>
        <v>39.200000000000003</v>
      </c>
      <c r="AY12" s="234">
        <f t="shared" si="23"/>
        <v>40</v>
      </c>
      <c r="AZ12" s="236"/>
      <c r="BA12" s="236"/>
      <c r="BC12" s="234">
        <f t="shared" ca="1" si="24"/>
        <v>6</v>
      </c>
      <c r="BD12" s="288">
        <f t="shared" ca="1" si="7"/>
        <v>32</v>
      </c>
      <c r="BF12" s="240" t="str">
        <f t="shared" ca="1" si="8"/>
        <v>Eversource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ES</v>
      </c>
    </row>
    <row r="13" spans="1:61" ht="13.8" x14ac:dyDescent="0.25">
      <c r="A13" s="303" t="s">
        <v>14</v>
      </c>
      <c r="B13" s="304" t="s">
        <v>10</v>
      </c>
      <c r="C13" s="304">
        <v>20</v>
      </c>
      <c r="D13" s="304" t="s">
        <v>334</v>
      </c>
      <c r="E13" s="305" t="str">
        <f t="shared" ca="1" si="0"/>
        <v>R</v>
      </c>
      <c r="F13" s="306"/>
      <c r="G13" s="307">
        <f t="shared" ca="1" si="1"/>
        <v>58</v>
      </c>
      <c r="H13" s="250"/>
      <c r="I13" s="319"/>
      <c r="J13" s="297" t="s">
        <v>79</v>
      </c>
      <c r="K13" s="319"/>
      <c r="L13" s="297">
        <f t="shared" si="10"/>
        <v>5</v>
      </c>
      <c r="M13" s="298">
        <f t="shared" si="11"/>
        <v>8.9285714285714288E-2</v>
      </c>
      <c r="N13" s="319"/>
      <c r="O13" s="297">
        <f t="shared" ca="1" si="12"/>
        <v>4</v>
      </c>
      <c r="P13" s="298">
        <f t="shared" ca="1" si="13"/>
        <v>0.1111111111111111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5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10</v>
      </c>
      <c r="AW13" s="234">
        <f>COUNTIF( AV$7:AV13, AV13 )</f>
        <v>3</v>
      </c>
      <c r="AX13" s="287">
        <f t="shared" si="22"/>
        <v>10.3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50</v>
      </c>
      <c r="BF13" s="240" t="str">
        <f t="shared" ca="1" si="8"/>
        <v>Vectren Corporation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VVC</v>
      </c>
    </row>
    <row r="14" spans="1:61" ht="13.8" x14ac:dyDescent="0.25">
      <c r="A14" s="303" t="s">
        <v>26</v>
      </c>
      <c r="B14" s="304" t="s">
        <v>10</v>
      </c>
      <c r="C14" s="304">
        <v>20</v>
      </c>
      <c r="D14" s="304" t="s">
        <v>335</v>
      </c>
      <c r="E14" s="305" t="str">
        <f t="shared" ca="1" si="0"/>
        <v>R</v>
      </c>
      <c r="F14" s="306"/>
      <c r="G14" s="307">
        <f t="shared" ca="1" si="1"/>
        <v>60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18.303571428571427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3</v>
      </c>
      <c r="AX14" s="287">
        <f t="shared" si="22"/>
        <v>23.3</v>
      </c>
      <c r="AY14" s="234">
        <f t="shared" si="23"/>
        <v>25</v>
      </c>
      <c r="AZ14" s="236"/>
      <c r="BA14" s="236"/>
      <c r="BC14" s="234">
        <f t="shared" ca="1" si="24"/>
        <v>8</v>
      </c>
      <c r="BD14" s="288">
        <f t="shared" ca="1" si="7"/>
        <v>52</v>
      </c>
      <c r="BF14" s="240" t="str">
        <f t="shared" ca="1" si="8"/>
        <v>Wisconsin Energy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WEC</v>
      </c>
    </row>
    <row r="15" spans="1:61" ht="13.8" x14ac:dyDescent="0.25">
      <c r="A15" s="303" t="s">
        <v>257</v>
      </c>
      <c r="B15" s="304" t="s">
        <v>10</v>
      </c>
      <c r="C15" s="304">
        <v>20</v>
      </c>
      <c r="D15" s="304" t="s">
        <v>337</v>
      </c>
      <c r="E15" s="305" t="str">
        <f t="shared" ca="1" si="0"/>
        <v>R</v>
      </c>
      <c r="F15" s="306"/>
      <c r="G15" s="307">
        <f t="shared" ca="1" si="1"/>
        <v>61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39</v>
      </c>
      <c r="AW15" s="234">
        <f>COUNTIF( AV$7:AV15, AV15 )</f>
        <v>3</v>
      </c>
      <c r="AX15" s="287">
        <f t="shared" si="22"/>
        <v>39.299999999999997</v>
      </c>
      <c r="AY15" s="234">
        <f t="shared" si="23"/>
        <v>41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Xcel Energy Inc.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XEL</v>
      </c>
    </row>
    <row r="16" spans="1:61" ht="13.8" x14ac:dyDescent="0.25">
      <c r="A16" s="303" t="s">
        <v>15</v>
      </c>
      <c r="B16" s="304" t="s">
        <v>16</v>
      </c>
      <c r="C16" s="304">
        <v>19</v>
      </c>
      <c r="D16" s="304" t="s">
        <v>276</v>
      </c>
      <c r="E16" s="305" t="str">
        <f t="shared" ca="1" si="0"/>
        <v>R</v>
      </c>
      <c r="F16" s="306"/>
      <c r="G16" s="307">
        <f t="shared" ca="1" si="1"/>
        <v>7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18.071428571428573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18.222222222222221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18.705882352941178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12.666666666666666</v>
      </c>
      <c r="V16" s="506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16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1</v>
      </c>
      <c r="BF16" s="240" t="str">
        <f t="shared" ca="1" si="8"/>
        <v>ALLETE, Inc.</v>
      </c>
      <c r="BG16" s="240" t="str">
        <f t="shared" ca="1" si="9"/>
        <v>BBB+</v>
      </c>
      <c r="BH16" s="240">
        <f t="shared" ca="1" si="9"/>
        <v>19</v>
      </c>
      <c r="BI16" s="240" t="str">
        <f t="shared" ca="1" si="9"/>
        <v>ALE</v>
      </c>
    </row>
    <row r="17" spans="1:61" ht="13.8" x14ac:dyDescent="0.25">
      <c r="A17" s="303" t="s">
        <v>17</v>
      </c>
      <c r="B17" s="304" t="s">
        <v>16</v>
      </c>
      <c r="C17" s="304">
        <v>19</v>
      </c>
      <c r="D17" s="304" t="s">
        <v>306</v>
      </c>
      <c r="E17" s="305" t="str">
        <f t="shared" ca="1" si="0"/>
        <v>R</v>
      </c>
      <c r="F17" s="306"/>
      <c r="G17" s="307">
        <f t="shared" ca="1" si="1"/>
        <v>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17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2</v>
      </c>
      <c r="BF17" s="240" t="str">
        <f t="shared" ca="1" si="8"/>
        <v>Alliant Energy Corporation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LNT</v>
      </c>
    </row>
    <row r="18" spans="1:61" ht="13.8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18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CNP</v>
      </c>
    </row>
    <row r="19" spans="1:61" ht="13.8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19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10</v>
      </c>
      <c r="AW19" s="234">
        <f>COUNTIF( AV$7:AV19, AV19 )</f>
        <v>4</v>
      </c>
      <c r="AX19" s="287">
        <f t="shared" si="22"/>
        <v>10.4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DTE</v>
      </c>
    </row>
    <row r="20" spans="1:61" ht="13.8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10</v>
      </c>
      <c r="AW20" s="234">
        <f>COUNTIF( AV$7:AV20, AV20 )</f>
        <v>5</v>
      </c>
      <c r="AX20" s="287">
        <f t="shared" si="22"/>
        <v>10.5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DUK</v>
      </c>
    </row>
    <row r="21" spans="1:61" ht="13.8" x14ac:dyDescent="0.25">
      <c r="A21" s="303" t="s">
        <v>12</v>
      </c>
      <c r="B21" s="304" t="s">
        <v>16</v>
      </c>
      <c r="C21" s="304">
        <v>19</v>
      </c>
      <c r="D21" s="304" t="s">
        <v>308</v>
      </c>
      <c r="E21" s="305" t="str">
        <f t="shared" ca="1" si="0"/>
        <v>D</v>
      </c>
      <c r="F21" s="306"/>
      <c r="G21" s="307">
        <f t="shared" ca="1" si="1"/>
        <v>33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22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39</v>
      </c>
      <c r="AW21" s="234">
        <f>COUNTIF( AV$7:AV21, AV21 )</f>
        <v>4</v>
      </c>
      <c r="AX21" s="287">
        <f t="shared" si="22"/>
        <v>39.4</v>
      </c>
      <c r="AY21" s="234">
        <f t="shared" si="23"/>
        <v>42</v>
      </c>
      <c r="AZ21" s="236"/>
      <c r="BA21" s="236"/>
      <c r="BC21" s="234">
        <f t="shared" ca="1" si="24"/>
        <v>15</v>
      </c>
      <c r="BD21" s="288">
        <f t="shared" ca="1" si="7"/>
        <v>28</v>
      </c>
      <c r="BF21" s="240" t="str">
        <f t="shared" ca="1" si="8"/>
        <v>MDU Resources Group, Inc.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MDU</v>
      </c>
    </row>
    <row r="22" spans="1:61" ht="13.8" x14ac:dyDescent="0.25">
      <c r="A22" s="303" t="s">
        <v>52</v>
      </c>
      <c r="B22" s="304" t="s">
        <v>16</v>
      </c>
      <c r="C22" s="304">
        <v>19</v>
      </c>
      <c r="D22" s="304" t="s">
        <v>446</v>
      </c>
      <c r="E22" s="305" t="str">
        <f t="shared" ca="1" si="0"/>
        <v>MR</v>
      </c>
      <c r="F22" s="306"/>
      <c r="G22" s="307">
        <f t="shared" ca="1" si="1"/>
        <v>67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23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23</v>
      </c>
      <c r="AW22" s="234">
        <f>COUNTIF( AV$7:AV22, AV22 )</f>
        <v>4</v>
      </c>
      <c r="AX22" s="287">
        <f t="shared" si="22"/>
        <v>23.4</v>
      </c>
      <c r="AY22" s="234">
        <f t="shared" si="23"/>
        <v>26</v>
      </c>
      <c r="AZ22" s="236"/>
      <c r="BA22" s="236"/>
      <c r="BC22" s="234">
        <f t="shared" ca="1" si="24"/>
        <v>16</v>
      </c>
      <c r="BD22" s="288">
        <f t="shared" ca="1" si="7"/>
        <v>29</v>
      </c>
      <c r="BF22" s="240" t="str">
        <f t="shared" ca="1" si="8"/>
        <v>MidAmerican Energy Holdings Company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**BRK</v>
      </c>
    </row>
    <row r="23" spans="1:61" ht="13.8" x14ac:dyDescent="0.25">
      <c r="A23" s="303" t="s">
        <v>21</v>
      </c>
      <c r="B23" s="304" t="s">
        <v>16</v>
      </c>
      <c r="C23" s="304">
        <v>19</v>
      </c>
      <c r="D23" s="304" t="s">
        <v>315</v>
      </c>
      <c r="E23" s="305" t="str">
        <f t="shared" ca="1" si="0"/>
        <v>MR</v>
      </c>
      <c r="F23" s="306"/>
      <c r="G23" s="307">
        <f t="shared" ca="1" si="1"/>
        <v>41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39</v>
      </c>
      <c r="AW23" s="234">
        <f>COUNTIF( AV$7:AV23, AV23 )</f>
        <v>5</v>
      </c>
      <c r="AX23" s="287">
        <f t="shared" si="22"/>
        <v>39.5</v>
      </c>
      <c r="AY23" s="234">
        <f t="shared" si="23"/>
        <v>43</v>
      </c>
      <c r="AZ23" s="236"/>
      <c r="BA23" s="236"/>
      <c r="BC23" s="234">
        <f t="shared" ca="1" si="24"/>
        <v>17</v>
      </c>
      <c r="BD23" s="288">
        <f t="shared" ca="1" si="7"/>
        <v>35</v>
      </c>
      <c r="BF23" s="240" t="str">
        <f t="shared" ca="1" si="8"/>
        <v>OGE Energy Corp.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OGE</v>
      </c>
    </row>
    <row r="24" spans="1:61" ht="13.8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43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422</v>
      </c>
      <c r="AS24" s="286">
        <v>2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POM</v>
      </c>
    </row>
    <row r="25" spans="1:61" ht="13.8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>
        <f t="shared" ca="1" si="3"/>
        <v>1</v>
      </c>
      <c r="AH25" s="236" t="str">
        <f t="shared" ca="1" si="19"/>
        <v/>
      </c>
      <c r="AJ25" s="236">
        <f t="shared" ca="1" si="4"/>
        <v>39</v>
      </c>
      <c r="AK25" s="236" t="str">
        <f t="shared" ca="1" si="20"/>
        <v>BBB</v>
      </c>
      <c r="AL25" s="236">
        <f t="shared" ca="1" si="20"/>
        <v>18</v>
      </c>
      <c r="AM25" s="236" t="str">
        <f t="shared" ca="1" si="5"/>
        <v>Change</v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23</v>
      </c>
      <c r="AW25" s="234">
        <f>COUNTIF( AV$7:AV25, AV25 )</f>
        <v>5</v>
      </c>
      <c r="AX25" s="287">
        <f t="shared" si="22"/>
        <v>23.5</v>
      </c>
      <c r="AY25" s="234">
        <f t="shared" si="23"/>
        <v>27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PNW</v>
      </c>
    </row>
    <row r="26" spans="1:61" ht="13.8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23</v>
      </c>
      <c r="AW26" s="234">
        <f>COUNTIF( AV$7:AV26, AV26 )</f>
        <v>6</v>
      </c>
      <c r="AX26" s="287">
        <f t="shared" si="22"/>
        <v>23.6</v>
      </c>
      <c r="AY26" s="234">
        <f t="shared" si="23"/>
        <v>28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SCG</v>
      </c>
    </row>
    <row r="27" spans="1:61" ht="13.8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39</v>
      </c>
      <c r="AW27" s="234">
        <f>COUNTIF( AV$7:AV27, AV27 )</f>
        <v>6</v>
      </c>
      <c r="AX27" s="287">
        <f t="shared" si="22"/>
        <v>39.6</v>
      </c>
      <c r="AY27" s="234">
        <f t="shared" si="23"/>
        <v>44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SRE</v>
      </c>
    </row>
    <row r="28" spans="1:61" ht="13.8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23</v>
      </c>
      <c r="AW28" s="234">
        <f>COUNTIF( AV$7:AV28, AV28 )</f>
        <v>7</v>
      </c>
      <c r="AX28" s="287">
        <f t="shared" si="22"/>
        <v>23.7</v>
      </c>
      <c r="AY28" s="234">
        <f t="shared" si="23"/>
        <v>29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TE</v>
      </c>
    </row>
    <row r="29" spans="1:61" ht="13.8" x14ac:dyDescent="0.25">
      <c r="A29" s="303" t="s">
        <v>258</v>
      </c>
      <c r="B29" s="304" t="s">
        <v>28</v>
      </c>
      <c r="C29" s="304">
        <v>18</v>
      </c>
      <c r="D29" s="304" t="s">
        <v>274</v>
      </c>
      <c r="E29" s="305" t="str">
        <f t="shared" ca="1" si="0"/>
        <v>R</v>
      </c>
      <c r="F29" s="306"/>
      <c r="G29" s="307">
        <f t="shared" ca="1" si="1"/>
        <v>10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29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39</v>
      </c>
      <c r="AW29" s="234">
        <f>COUNTIF( AV$7:AV29, AV29 )</f>
        <v>7</v>
      </c>
      <c r="AX29" s="287">
        <f t="shared" si="22"/>
        <v>39.700000000000003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7"/>
        <v>4</v>
      </c>
      <c r="BF29" s="240" t="str">
        <f t="shared" ca="1" si="8"/>
        <v>American Electric Power Company, Inc.</v>
      </c>
      <c r="BG29" s="240" t="str">
        <f t="shared" ca="1" si="9"/>
        <v>BBB</v>
      </c>
      <c r="BH29" s="240">
        <f t="shared" ca="1" si="9"/>
        <v>18</v>
      </c>
      <c r="BI29" s="240" t="str">
        <f t="shared" ca="1" si="9"/>
        <v>AEP</v>
      </c>
    </row>
    <row r="30" spans="1:61" ht="13.8" x14ac:dyDescent="0.25">
      <c r="A30" s="303" t="s">
        <v>55</v>
      </c>
      <c r="B30" s="304" t="s">
        <v>28</v>
      </c>
      <c r="C30" s="304">
        <v>18</v>
      </c>
      <c r="D30" s="304" t="s">
        <v>277</v>
      </c>
      <c r="E30" s="305" t="str">
        <f t="shared" ca="1" si="0"/>
        <v>R</v>
      </c>
      <c r="F30" s="306"/>
      <c r="G30" s="307">
        <f t="shared" ca="1" si="1"/>
        <v>11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30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23</v>
      </c>
      <c r="AW30" s="234">
        <f>COUNTIF( AV$7:AV30, AV30 )</f>
        <v>8</v>
      </c>
      <c r="AX30" s="287">
        <f t="shared" si="22"/>
        <v>23.8</v>
      </c>
      <c r="AY30" s="234">
        <f t="shared" si="23"/>
        <v>30</v>
      </c>
      <c r="AZ30" s="236"/>
      <c r="BA30" s="236"/>
      <c r="BC30" s="234">
        <f t="shared" ca="1" si="24"/>
        <v>24</v>
      </c>
      <c r="BD30" s="288">
        <f t="shared" ca="1" si="7"/>
        <v>5</v>
      </c>
      <c r="BF30" s="240" t="str">
        <f t="shared" ca="1" si="8"/>
        <v>Avista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AVA</v>
      </c>
    </row>
    <row r="31" spans="1:61" ht="13.8" x14ac:dyDescent="0.25">
      <c r="A31" s="303" t="s">
        <v>30</v>
      </c>
      <c r="B31" s="304" t="s">
        <v>28</v>
      </c>
      <c r="C31" s="304">
        <v>18</v>
      </c>
      <c r="D31" s="304" t="s">
        <v>284</v>
      </c>
      <c r="E31" s="305" t="str">
        <f t="shared" ca="1" si="0"/>
        <v>R</v>
      </c>
      <c r="F31" s="306"/>
      <c r="G31" s="307">
        <f t="shared" ca="1" si="1"/>
        <v>16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31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23</v>
      </c>
      <c r="AW31" s="234">
        <f>COUNTIF( AV$7:AV31, AV31 )</f>
        <v>9</v>
      </c>
      <c r="AX31" s="287">
        <f t="shared" si="22"/>
        <v>23.9</v>
      </c>
      <c r="AY31" s="234">
        <f t="shared" si="23"/>
        <v>31</v>
      </c>
      <c r="AZ31" s="236"/>
      <c r="BA31" s="236"/>
      <c r="BC31" s="234">
        <f t="shared" ca="1" si="24"/>
        <v>25</v>
      </c>
      <c r="BD31" s="288">
        <f t="shared" ca="1" si="7"/>
        <v>8</v>
      </c>
      <c r="BF31" s="240" t="str">
        <f t="shared" ca="1" si="8"/>
        <v>Cleco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CNL</v>
      </c>
    </row>
    <row r="32" spans="1:61" ht="13.8" x14ac:dyDescent="0.25">
      <c r="A32" s="303" t="s">
        <v>34</v>
      </c>
      <c r="B32" s="304" t="s">
        <v>28</v>
      </c>
      <c r="C32" s="304">
        <v>18</v>
      </c>
      <c r="D32" s="304" t="s">
        <v>293</v>
      </c>
      <c r="E32" s="305" t="str">
        <f t="shared" ca="1" si="0"/>
        <v>R</v>
      </c>
      <c r="F32" s="306"/>
      <c r="G32" s="307">
        <f t="shared" ca="1" si="1"/>
        <v>24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3</v>
      </c>
      <c r="AX32" s="287">
        <f t="shared" si="22"/>
        <v>2.2999999999999998</v>
      </c>
      <c r="AY32" s="234">
        <f t="shared" si="23"/>
        <v>4</v>
      </c>
      <c r="AZ32" s="236"/>
      <c r="BA32" s="236"/>
      <c r="BC32" s="234">
        <f t="shared" ca="1" si="24"/>
        <v>26</v>
      </c>
      <c r="BD32" s="288">
        <f t="shared" ca="1" si="7"/>
        <v>16</v>
      </c>
      <c r="BF32" s="240" t="str">
        <f t="shared" ca="1" si="8"/>
        <v>El Paso Electric Company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EE</v>
      </c>
    </row>
    <row r="33" spans="1:61" ht="13.8" x14ac:dyDescent="0.25">
      <c r="A33" s="303" t="s">
        <v>451</v>
      </c>
      <c r="B33" s="304" t="s">
        <v>28</v>
      </c>
      <c r="C33" s="304">
        <v>18</v>
      </c>
      <c r="D33" s="304" t="s">
        <v>443</v>
      </c>
      <c r="E33" s="305" t="str">
        <f t="shared" ca="1" si="0"/>
        <v>R</v>
      </c>
      <c r="F33" s="306"/>
      <c r="G33" s="307">
        <f t="shared" ca="1" si="1"/>
        <v>63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>
        <f t="shared" ca="1" si="19"/>
        <v>1</v>
      </c>
      <c r="AJ33" s="236">
        <f t="shared" ca="1" si="4"/>
        <v>21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5"/>
        <v>Change</v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39</v>
      </c>
      <c r="AW33" s="234">
        <f>COUNTIF( AV$7:AV33, AV33 )</f>
        <v>8</v>
      </c>
      <c r="AX33" s="287">
        <f t="shared" si="22"/>
        <v>39.799999999999997</v>
      </c>
      <c r="AY33" s="234">
        <f t="shared" si="23"/>
        <v>46</v>
      </c>
      <c r="AZ33" s="236"/>
      <c r="BA33" s="236"/>
      <c r="BC33" s="234">
        <f t="shared" ca="1" si="24"/>
        <v>27</v>
      </c>
      <c r="BD33" s="288">
        <f t="shared" ca="1" si="7"/>
        <v>19</v>
      </c>
      <c r="BF33" s="240" t="str">
        <f t="shared" ca="1" si="8"/>
        <v>Entergy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ETR</v>
      </c>
    </row>
    <row r="34" spans="1:61" ht="13.8" x14ac:dyDescent="0.25">
      <c r="A34" s="303" t="s">
        <v>36</v>
      </c>
      <c r="B34" s="304" t="s">
        <v>28</v>
      </c>
      <c r="C34" s="304">
        <v>18</v>
      </c>
      <c r="D34" s="304" t="s">
        <v>296</v>
      </c>
      <c r="E34" s="305" t="str">
        <f t="shared" ca="1" si="0"/>
        <v>R</v>
      </c>
      <c r="F34" s="306"/>
      <c r="G34" s="307">
        <f t="shared" ca="1" si="1"/>
        <v>26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33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10</v>
      </c>
      <c r="AW34" s="234">
        <f>COUNTIF( AV$7:AV34, AV34 )</f>
        <v>6</v>
      </c>
      <c r="AX34" s="287">
        <f t="shared" si="22"/>
        <v>10.6</v>
      </c>
      <c r="AY34" s="234">
        <f t="shared" si="23"/>
        <v>15</v>
      </c>
      <c r="AZ34" s="236"/>
      <c r="BA34" s="236"/>
      <c r="BC34" s="234">
        <f t="shared" ca="1" si="24"/>
        <v>28</v>
      </c>
      <c r="BD34" s="288">
        <f t="shared" ca="1" si="7"/>
        <v>20</v>
      </c>
      <c r="BF34" s="240" t="str">
        <f t="shared" ca="1" si="8"/>
        <v>Exelon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EXC</v>
      </c>
    </row>
    <row r="35" spans="1:61" ht="13.8" x14ac:dyDescent="0.25">
      <c r="A35" s="303" t="s">
        <v>11</v>
      </c>
      <c r="B35" s="304" t="s">
        <v>28</v>
      </c>
      <c r="C35" s="304">
        <v>18</v>
      </c>
      <c r="D35" s="304" t="s">
        <v>297</v>
      </c>
      <c r="E35" s="305" t="str">
        <f t="shared" ca="1" si="0"/>
        <v>MR</v>
      </c>
      <c r="F35" s="306"/>
      <c r="G35" s="307">
        <f t="shared" ca="1" si="1"/>
        <v>27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34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10</v>
      </c>
      <c r="AW35" s="234">
        <f>COUNTIF( AV$7:AV35, AV35 )</f>
        <v>7</v>
      </c>
      <c r="AX35" s="287">
        <f t="shared" si="22"/>
        <v>10.7</v>
      </c>
      <c r="AY35" s="234">
        <f t="shared" si="23"/>
        <v>16</v>
      </c>
      <c r="AZ35" s="236"/>
      <c r="BA35" s="236"/>
      <c r="BC35" s="234">
        <f t="shared" ca="1" si="24"/>
        <v>29</v>
      </c>
      <c r="BD35" s="288">
        <f t="shared" ca="1" si="7"/>
        <v>22</v>
      </c>
      <c r="BF35" s="240" t="str">
        <f t="shared" ca="1" si="8"/>
        <v>Great Plains Energy Inc.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GXP</v>
      </c>
    </row>
    <row r="36" spans="1:61" ht="13.8" x14ac:dyDescent="0.25">
      <c r="A36" s="303" t="s">
        <v>260</v>
      </c>
      <c r="B36" s="304" t="s">
        <v>28</v>
      </c>
      <c r="C36" s="304">
        <v>18</v>
      </c>
      <c r="D36" s="304" t="s">
        <v>300</v>
      </c>
      <c r="E36" s="305" t="str">
        <f t="shared" ca="1" si="0"/>
        <v>R</v>
      </c>
      <c r="F36" s="306"/>
      <c r="G36" s="307">
        <f t="shared" ca="1" si="1"/>
        <v>29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35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4</v>
      </c>
      <c r="AX36" s="287">
        <f t="shared" si="22"/>
        <v>2.4</v>
      </c>
      <c r="AY36" s="234">
        <f t="shared" si="23"/>
        <v>5</v>
      </c>
      <c r="AZ36" s="236"/>
      <c r="BA36" s="236"/>
      <c r="BC36" s="234">
        <f t="shared" ca="1" si="24"/>
        <v>30</v>
      </c>
      <c r="BD36" s="288">
        <f t="shared" ca="1" si="7"/>
        <v>24</v>
      </c>
      <c r="BF36" s="240" t="str">
        <f t="shared" ca="1" si="8"/>
        <v>Iberdrola USA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**EAST</v>
      </c>
    </row>
    <row r="37" spans="1:61" ht="13.8" x14ac:dyDescent="0.25">
      <c r="A37" s="303" t="s">
        <v>20</v>
      </c>
      <c r="B37" s="304" t="s">
        <v>28</v>
      </c>
      <c r="C37" s="304">
        <v>18</v>
      </c>
      <c r="D37" s="304" t="s">
        <v>302</v>
      </c>
      <c r="E37" s="305" t="str">
        <f t="shared" ca="1" si="0"/>
        <v>R</v>
      </c>
      <c r="F37" s="306"/>
      <c r="G37" s="307">
        <f t="shared" ca="1" si="1"/>
        <v>31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36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39</v>
      </c>
      <c r="AW37" s="234">
        <f>COUNTIF( AV$7:AV37, AV37 )</f>
        <v>9</v>
      </c>
      <c r="AX37" s="287">
        <f t="shared" si="22"/>
        <v>39.9</v>
      </c>
      <c r="AY37" s="234">
        <f t="shared" si="23"/>
        <v>47</v>
      </c>
      <c r="AZ37" s="236"/>
      <c r="BA37" s="236"/>
      <c r="BC37" s="234">
        <f t="shared" ca="1" si="24"/>
        <v>31</v>
      </c>
      <c r="BD37" s="288">
        <f t="shared" ca="1" si="7"/>
        <v>25</v>
      </c>
      <c r="BF37" s="240" t="str">
        <f t="shared" ca="1" si="8"/>
        <v>IDACORP,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IDA</v>
      </c>
    </row>
    <row r="38" spans="1:61" ht="13.8" x14ac:dyDescent="0.25">
      <c r="A38" s="303" t="s">
        <v>66</v>
      </c>
      <c r="B38" s="304" t="s">
        <v>28</v>
      </c>
      <c r="C38" s="304">
        <v>18</v>
      </c>
      <c r="D38" s="304" t="s">
        <v>314</v>
      </c>
      <c r="E38" s="305" t="str">
        <f t="shared" ca="1" si="0"/>
        <v>R</v>
      </c>
      <c r="F38" s="306"/>
      <c r="G38" s="307">
        <f t="shared" ca="1" si="1"/>
        <v>38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5</v>
      </c>
      <c r="AX38" s="287">
        <f t="shared" si="22"/>
        <v>2.5</v>
      </c>
      <c r="AY38" s="234">
        <f t="shared" si="23"/>
        <v>6</v>
      </c>
      <c r="AZ38" s="236"/>
      <c r="BA38" s="236"/>
      <c r="BC38" s="234">
        <f t="shared" ca="1" si="24"/>
        <v>32</v>
      </c>
      <c r="BD38" s="288">
        <f t="shared" ca="1" si="7"/>
        <v>33</v>
      </c>
      <c r="BF38" s="240" t="str">
        <f t="shared" ca="1" si="8"/>
        <v>NorthWestern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NWE</v>
      </c>
    </row>
    <row r="39" spans="1:61" ht="13.8" x14ac:dyDescent="0.25">
      <c r="A39" s="303" t="s">
        <v>53</v>
      </c>
      <c r="B39" s="304" t="s">
        <v>28</v>
      </c>
      <c r="C39" s="304">
        <v>18</v>
      </c>
      <c r="D39" s="304" t="s">
        <v>317</v>
      </c>
      <c r="E39" s="305" t="str">
        <f t="shared" ref="E39:E59" ca="1" si="25">OFFSET( INDIRECT( E$3 &amp; E$4 ), $G39 - 1, 0 )</f>
        <v>R</v>
      </c>
      <c r="F39" s="306"/>
      <c r="G39" s="307">
        <f t="shared" ref="G39:G65" ca="1" si="26">IF( LEN( $D39 ) = 0, "", MATCH( $D39, INDIRECT( G$3 &amp; G$4 ), 0 ) )</f>
        <v>44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ref="AF39:AF67" si="27">IF( LEN( C39 ) = 0, 0, IF( C39 = C38, AF38, IF( AF38 = 1, 0, 1 ) ) )</f>
        <v>0</v>
      </c>
      <c r="AG39" s="236" t="str">
        <f t="shared" ca="1" si="3"/>
        <v/>
      </c>
      <c r="AH39" s="236" t="str">
        <f t="shared" ca="1" si="19"/>
        <v/>
      </c>
      <c r="AJ39" s="236">
        <f t="shared" ref="AJ39:AJ67" ca="1" si="28">MATCH( $A39, INDIRECT( AJ$2 ), 0 )</f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ref="AM39:AM67" ca="1" si="29">IF( B39 = AK39, "", "Change" )</f>
        <v/>
      </c>
      <c r="AQ39" s="286" t="s">
        <v>66</v>
      </c>
      <c r="AR39" s="286" t="s">
        <v>28</v>
      </c>
      <c r="AS39" s="286">
        <v>18</v>
      </c>
      <c r="AT39" s="289" t="s">
        <v>314</v>
      </c>
      <c r="AV39" s="234">
        <f t="shared" si="21"/>
        <v>23</v>
      </c>
      <c r="AW39" s="234">
        <f>COUNTIF( AV$7:AV39, AV39 )</f>
        <v>10</v>
      </c>
      <c r="AX39" s="287">
        <f t="shared" si="22"/>
        <v>24</v>
      </c>
      <c r="AY39" s="234">
        <f t="shared" si="23"/>
        <v>32</v>
      </c>
      <c r="AZ39" s="236"/>
      <c r="BA39" s="236"/>
      <c r="BC39" s="234">
        <f t="shared" ca="1" si="24"/>
        <v>33</v>
      </c>
      <c r="BD39" s="288">
        <f t="shared" ca="1" si="7"/>
        <v>38</v>
      </c>
      <c r="BF39" s="240" t="str">
        <f t="shared" ref="BF39:BF63" ca="1" si="30">OFFSET( AQ$6, $BD39, 0 )</f>
        <v>PG&amp;E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PCG</v>
      </c>
    </row>
    <row r="40" spans="1:61" ht="13.8" x14ac:dyDescent="0.25">
      <c r="A40" s="303" t="s">
        <v>24</v>
      </c>
      <c r="B40" s="304" t="s">
        <v>28</v>
      </c>
      <c r="C40" s="304">
        <v>18</v>
      </c>
      <c r="D40" s="304" t="s">
        <v>323</v>
      </c>
      <c r="E40" s="305" t="str">
        <f t="shared" ca="1" si="25"/>
        <v>R</v>
      </c>
      <c r="F40" s="306"/>
      <c r="G40" s="307">
        <f t="shared" ca="1" si="26"/>
        <v>47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7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8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29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50</v>
      </c>
      <c r="AW40" s="234">
        <f>COUNTIF( AV$7:AV40, AV40 )</f>
        <v>1</v>
      </c>
      <c r="AX40" s="287">
        <f t="shared" si="22"/>
        <v>50.1</v>
      </c>
      <c r="AY40" s="234">
        <f t="shared" si="23"/>
        <v>50</v>
      </c>
      <c r="AZ40" s="236"/>
      <c r="BA40" s="236"/>
      <c r="BC40" s="234">
        <f t="shared" ca="1" si="24"/>
        <v>34</v>
      </c>
      <c r="BD40" s="288">
        <f t="shared" ca="1" si="7"/>
        <v>41</v>
      </c>
      <c r="BF40" s="240" t="str">
        <f t="shared" ca="1" si="30"/>
        <v>Portland General Electric Company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POR</v>
      </c>
    </row>
    <row r="41" spans="1:61" ht="13.8" x14ac:dyDescent="0.25">
      <c r="A41" s="303" t="s">
        <v>43</v>
      </c>
      <c r="B41" s="304" t="s">
        <v>28</v>
      </c>
      <c r="C41" s="304">
        <v>18</v>
      </c>
      <c r="D41" s="304" t="s">
        <v>324</v>
      </c>
      <c r="E41" s="305" t="str">
        <f t="shared" ca="1" si="25"/>
        <v>MR</v>
      </c>
      <c r="F41" s="306"/>
      <c r="G41" s="307">
        <f t="shared" ca="1" si="26"/>
        <v>48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7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8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29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10</v>
      </c>
      <c r="AW41" s="234">
        <f>COUNTIF( AV$7:AV41, AV41 )</f>
        <v>8</v>
      </c>
      <c r="AX41" s="287">
        <f t="shared" si="22"/>
        <v>10.8</v>
      </c>
      <c r="AY41" s="234">
        <f t="shared" si="23"/>
        <v>17</v>
      </c>
      <c r="AZ41" s="236"/>
      <c r="BA41" s="236"/>
      <c r="BC41" s="234">
        <f t="shared" ca="1" si="24"/>
        <v>35</v>
      </c>
      <c r="BD41" s="288">
        <f t="shared" ca="1" si="7"/>
        <v>42</v>
      </c>
      <c r="BF41" s="240" t="str">
        <f t="shared" ca="1" si="30"/>
        <v>PPL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PPL</v>
      </c>
    </row>
    <row r="42" spans="1:61" ht="13.8" x14ac:dyDescent="0.25">
      <c r="A42" s="303" t="s">
        <v>45</v>
      </c>
      <c r="B42" s="304" t="s">
        <v>28</v>
      </c>
      <c r="C42" s="304">
        <v>18</v>
      </c>
      <c r="D42" s="304" t="s">
        <v>318</v>
      </c>
      <c r="E42" s="305" t="str">
        <f t="shared" ca="1" si="25"/>
        <v>MR</v>
      </c>
      <c r="F42" s="306"/>
      <c r="G42" s="307">
        <f t="shared" ca="1" si="26"/>
        <v>50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7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8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29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39</v>
      </c>
      <c r="AW42" s="234">
        <f>COUNTIF( AV$7:AV42, AV42 )</f>
        <v>10</v>
      </c>
      <c r="AX42" s="287">
        <f t="shared" si="22"/>
        <v>40</v>
      </c>
      <c r="AY42" s="234">
        <f t="shared" si="23"/>
        <v>48</v>
      </c>
      <c r="AZ42" s="236"/>
      <c r="BA42" s="236"/>
      <c r="BC42" s="234">
        <f t="shared" ca="1" si="24"/>
        <v>36</v>
      </c>
      <c r="BD42" s="288">
        <f t="shared" ca="1" si="7"/>
        <v>43</v>
      </c>
      <c r="BF42" s="240" t="str">
        <f t="shared" ca="1" si="30"/>
        <v>Public Service Enterprise Group Incorporated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PEG</v>
      </c>
    </row>
    <row r="43" spans="1:61" ht="13.8" x14ac:dyDescent="0.25">
      <c r="A43" s="303" t="s">
        <v>75</v>
      </c>
      <c r="B43" s="304" t="s">
        <v>28</v>
      </c>
      <c r="C43" s="304">
        <v>18</v>
      </c>
      <c r="D43" s="304" t="s">
        <v>331</v>
      </c>
      <c r="E43" s="305" t="str">
        <f t="shared" ca="1" si="25"/>
        <v>R</v>
      </c>
      <c r="F43" s="306"/>
      <c r="G43" s="307">
        <f t="shared" ca="1" si="26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7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8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29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10</v>
      </c>
      <c r="AW43" s="234">
        <f>COUNTIF( AV$7:AV43, AV43 )</f>
        <v>9</v>
      </c>
      <c r="AX43" s="287">
        <f t="shared" si="22"/>
        <v>10.9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49</v>
      </c>
      <c r="BF43" s="240" t="str">
        <f t="shared" ca="1" si="30"/>
        <v>UIL Holdings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UIL</v>
      </c>
    </row>
    <row r="44" spans="1:61" ht="13.8" x14ac:dyDescent="0.25">
      <c r="A44" s="303" t="s">
        <v>59</v>
      </c>
      <c r="B44" s="304" t="s">
        <v>28</v>
      </c>
      <c r="C44" s="304">
        <v>18</v>
      </c>
      <c r="D44" s="304" t="s">
        <v>336</v>
      </c>
      <c r="E44" s="305" t="str">
        <f t="shared" ca="1" si="25"/>
        <v>R</v>
      </c>
      <c r="F44" s="306"/>
      <c r="G44" s="307">
        <f t="shared" ca="1" si="26"/>
        <v>59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7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8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29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23</v>
      </c>
      <c r="AW44" s="234">
        <f>COUNTIF( AV$7:AV44, AV44 )</f>
        <v>11</v>
      </c>
      <c r="AX44" s="287">
        <f t="shared" si="22"/>
        <v>24.1</v>
      </c>
      <c r="AY44" s="234">
        <f t="shared" si="23"/>
        <v>33</v>
      </c>
      <c r="AZ44" s="236"/>
      <c r="BA44" s="236"/>
      <c r="BC44" s="234">
        <f t="shared" ca="1" si="24"/>
        <v>38</v>
      </c>
      <c r="BD44" s="288">
        <f t="shared" ca="1" si="7"/>
        <v>51</v>
      </c>
      <c r="BF44" s="240" t="str">
        <f t="shared" ca="1" si="30"/>
        <v>Westar Energy, Inc.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WR</v>
      </c>
    </row>
    <row r="45" spans="1:61" ht="13.8" x14ac:dyDescent="0.25">
      <c r="A45" s="303" t="s">
        <v>9</v>
      </c>
      <c r="B45" s="304" t="s">
        <v>49</v>
      </c>
      <c r="C45" s="304">
        <v>17</v>
      </c>
      <c r="D45" s="304" t="s">
        <v>273</v>
      </c>
      <c r="E45" s="305" t="str">
        <f t="shared" ca="1" si="25"/>
        <v>R</v>
      </c>
      <c r="F45" s="306"/>
      <c r="G45" s="307">
        <f t="shared" ca="1" si="26"/>
        <v>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7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8"/>
        <v>45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29"/>
        <v/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1"/>
        <v>10</v>
      </c>
      <c r="AW45" s="234">
        <f>COUNTIF( AV$7:AV45, AV45 )</f>
        <v>10</v>
      </c>
      <c r="AX45" s="287">
        <f t="shared" si="22"/>
        <v>11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3</v>
      </c>
      <c r="BF45" s="240" t="str">
        <f t="shared" ca="1" si="30"/>
        <v>Ameren Corporation</v>
      </c>
      <c r="BG45" s="240" t="str">
        <f t="shared" ca="1" si="9"/>
        <v>BBB-</v>
      </c>
      <c r="BH45" s="240">
        <f t="shared" ca="1" si="9"/>
        <v>17</v>
      </c>
      <c r="BI45" s="240" t="str">
        <f t="shared" ca="1" si="9"/>
        <v>AEE</v>
      </c>
    </row>
    <row r="46" spans="1:61" ht="13.8" x14ac:dyDescent="0.25">
      <c r="A46" s="303" t="s">
        <v>48</v>
      </c>
      <c r="B46" s="304" t="s">
        <v>49</v>
      </c>
      <c r="C46" s="304">
        <v>17</v>
      </c>
      <c r="D46" s="304" t="s">
        <v>279</v>
      </c>
      <c r="E46" s="305" t="str">
        <f t="shared" ca="1" si="25"/>
        <v>MR</v>
      </c>
      <c r="F46" s="306"/>
      <c r="G46" s="307">
        <f t="shared" ca="1" si="26"/>
        <v>12</v>
      </c>
      <c r="H46" s="250"/>
      <c r="I46" s="262"/>
      <c r="K46" s="262"/>
      <c r="N46" s="257"/>
      <c r="W46" s="262"/>
      <c r="AF46" s="236">
        <f t="shared" si="27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8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29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39</v>
      </c>
      <c r="AW46" s="234">
        <f>COUNTIF( AV$7:AV46, AV46 )</f>
        <v>11</v>
      </c>
      <c r="AX46" s="287">
        <f t="shared" si="22"/>
        <v>40.1</v>
      </c>
      <c r="AY46" s="234">
        <f t="shared" si="23"/>
        <v>49</v>
      </c>
      <c r="AZ46" s="236"/>
      <c r="BA46" s="236"/>
      <c r="BC46" s="234">
        <f t="shared" ca="1" si="24"/>
        <v>40</v>
      </c>
      <c r="BD46" s="288">
        <f t="shared" ca="1" si="7"/>
        <v>6</v>
      </c>
      <c r="BF46" s="240" t="str">
        <f t="shared" ca="1" si="30"/>
        <v>Black Hills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BKH</v>
      </c>
    </row>
    <row r="47" spans="1:61" ht="13.8" x14ac:dyDescent="0.25">
      <c r="A47" s="303" t="s">
        <v>60</v>
      </c>
      <c r="B47" s="304" t="s">
        <v>49</v>
      </c>
      <c r="C47" s="304">
        <v>17</v>
      </c>
      <c r="D47" s="304" t="s">
        <v>283</v>
      </c>
      <c r="E47" s="305" t="str">
        <f t="shared" ca="1" si="25"/>
        <v>R</v>
      </c>
      <c r="F47" s="306"/>
      <c r="G47" s="307">
        <f t="shared" ca="1" si="26"/>
        <v>17</v>
      </c>
      <c r="H47" s="250"/>
      <c r="I47" s="250"/>
      <c r="J47" s="258" t="s">
        <v>267</v>
      </c>
      <c r="K47" s="262"/>
      <c r="M47" s="253"/>
      <c r="N47" s="253"/>
      <c r="AF47" s="236">
        <f t="shared" si="27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8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29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23</v>
      </c>
      <c r="AW47" s="234">
        <f>COUNTIF( AV$7:AV47, AV47 )</f>
        <v>12</v>
      </c>
      <c r="AX47" s="287">
        <f t="shared" si="22"/>
        <v>24.2</v>
      </c>
      <c r="AY47" s="234">
        <f t="shared" si="23"/>
        <v>34</v>
      </c>
      <c r="AZ47" s="236"/>
      <c r="BA47" s="236"/>
      <c r="BC47" s="234">
        <f t="shared" ca="1" si="24"/>
        <v>41</v>
      </c>
      <c r="BD47" s="288">
        <f t="shared" ca="1" si="7"/>
        <v>9</v>
      </c>
      <c r="BF47" s="240" t="str">
        <f t="shared" ca="1" si="30"/>
        <v>CMS Energy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CMS</v>
      </c>
    </row>
    <row r="48" spans="1:61" ht="13.8" x14ac:dyDescent="0.25">
      <c r="A48" s="303" t="s">
        <v>57</v>
      </c>
      <c r="B48" s="304" t="s">
        <v>49</v>
      </c>
      <c r="C48" s="304">
        <v>17</v>
      </c>
      <c r="D48" s="304" t="s">
        <v>295</v>
      </c>
      <c r="E48" s="305" t="str">
        <f t="shared" ca="1" si="25"/>
        <v>R</v>
      </c>
      <c r="F48" s="306"/>
      <c r="G48" s="307">
        <f t="shared" ca="1" si="26"/>
        <v>23</v>
      </c>
      <c r="H48" s="250"/>
      <c r="I48" s="250"/>
      <c r="K48" s="262"/>
      <c r="M48" s="253"/>
      <c r="N48" s="253"/>
      <c r="AF48" s="236">
        <f t="shared" si="27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8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29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23</v>
      </c>
      <c r="AW48" s="234">
        <f>COUNTIF( AV$7:AV48, AV48 )</f>
        <v>13</v>
      </c>
      <c r="AX48" s="287">
        <f t="shared" si="22"/>
        <v>24.3</v>
      </c>
      <c r="AY48" s="234">
        <f t="shared" si="23"/>
        <v>35</v>
      </c>
      <c r="AZ48" s="236"/>
      <c r="BA48" s="236"/>
      <c r="BC48" s="234">
        <f t="shared" ca="1" si="24"/>
        <v>42</v>
      </c>
      <c r="BD48" s="288">
        <f t="shared" ca="1" si="7"/>
        <v>15</v>
      </c>
      <c r="BF48" s="240" t="str">
        <f t="shared" ca="1" si="30"/>
        <v>Edison International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EIX</v>
      </c>
    </row>
    <row r="49" spans="1:61" ht="13.8" x14ac:dyDescent="0.25">
      <c r="A49" s="303" t="s">
        <v>35</v>
      </c>
      <c r="B49" s="304" t="s">
        <v>49</v>
      </c>
      <c r="C49" s="304">
        <v>17</v>
      </c>
      <c r="D49" s="304" t="s">
        <v>292</v>
      </c>
      <c r="E49" s="305" t="str">
        <f t="shared" ca="1" si="25"/>
        <v>R</v>
      </c>
      <c r="F49" s="306"/>
      <c r="G49" s="307">
        <f t="shared" ca="1" si="26"/>
        <v>25</v>
      </c>
      <c r="H49" s="250"/>
      <c r="I49" s="250"/>
      <c r="J49" s="262"/>
      <c r="K49" s="262"/>
      <c r="M49" s="253"/>
      <c r="N49" s="253"/>
      <c r="AF49" s="236">
        <f t="shared" si="27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28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29"/>
        <v/>
      </c>
      <c r="AQ49" s="286" t="s">
        <v>45</v>
      </c>
      <c r="AR49" s="286" t="s">
        <v>28</v>
      </c>
      <c r="AS49" s="286">
        <v>18</v>
      </c>
      <c r="AT49" s="286" t="s">
        <v>318</v>
      </c>
      <c r="AV49" s="234">
        <f t="shared" si="21"/>
        <v>23</v>
      </c>
      <c r="AW49" s="234">
        <f>COUNTIF( AV$7:AV49, AV49 )</f>
        <v>14</v>
      </c>
      <c r="AX49" s="287">
        <f t="shared" si="22"/>
        <v>24.4</v>
      </c>
      <c r="AY49" s="234">
        <f t="shared" si="23"/>
        <v>36</v>
      </c>
      <c r="AZ49" s="236"/>
      <c r="BA49" s="236"/>
      <c r="BC49" s="234">
        <f t="shared" ca="1" si="24"/>
        <v>43</v>
      </c>
      <c r="BD49" s="288">
        <f t="shared" ca="1" si="7"/>
        <v>17</v>
      </c>
      <c r="BF49" s="240" t="str">
        <f t="shared" ca="1" si="30"/>
        <v>Empire District Electric Company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EDE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25"/>
        <v>MR</v>
      </c>
      <c r="F50" s="306"/>
      <c r="G50" s="307">
        <f t="shared" ca="1" si="26"/>
        <v>28</v>
      </c>
      <c r="H50" s="250"/>
      <c r="I50" s="250"/>
      <c r="J50" s="262"/>
      <c r="K50" s="262"/>
      <c r="L50" s="235"/>
      <c r="M50" s="257"/>
      <c r="N50" s="257"/>
      <c r="AF50" s="236">
        <f t="shared" si="27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28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29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50</v>
      </c>
      <c r="AW50" s="234">
        <f>COUNTIF( AV$7:AV50, AV50 )</f>
        <v>2</v>
      </c>
      <c r="AX50" s="287">
        <f t="shared" si="22"/>
        <v>50.2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21</v>
      </c>
      <c r="BF50" s="240" t="str">
        <f t="shared" ca="1" si="30"/>
        <v>FirstEnergy Corp.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25"/>
        <v>D</v>
      </c>
      <c r="F51" s="306"/>
      <c r="G51" s="307">
        <f t="shared" ca="1" si="26"/>
        <v>30</v>
      </c>
      <c r="H51" s="250"/>
      <c r="I51" s="250"/>
      <c r="J51" s="262"/>
      <c r="K51" s="262"/>
      <c r="L51" s="235"/>
      <c r="M51" s="257"/>
      <c r="N51" s="257"/>
      <c r="AF51" s="236">
        <f t="shared" si="27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28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29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10</v>
      </c>
      <c r="AW51" s="234">
        <f>COUNTIF( AV$7:AV51, AV51 )</f>
        <v>11</v>
      </c>
      <c r="AX51" s="287">
        <f t="shared" si="22"/>
        <v>11.1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23</v>
      </c>
      <c r="BF51" s="240" t="str">
        <f t="shared" ca="1" si="30"/>
        <v>Hawaiian Electric Industries, Inc.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25"/>
        <v>R</v>
      </c>
      <c r="F52" s="306"/>
      <c r="G52" s="307">
        <f t="shared" ca="1" si="26"/>
        <v>66</v>
      </c>
      <c r="H52" s="250"/>
      <c r="I52" s="250"/>
      <c r="J52" s="262"/>
      <c r="K52" s="262"/>
      <c r="AF52" s="236">
        <f t="shared" si="27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28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29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10</v>
      </c>
      <c r="AW52" s="234">
        <f>COUNTIF( AV$7:AV52, AV52 )</f>
        <v>12</v>
      </c>
      <c r="AX52" s="287">
        <f t="shared" si="22"/>
        <v>11.2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27</v>
      </c>
      <c r="BF52" s="240" t="str">
        <f t="shared" ca="1" si="30"/>
        <v>IPALCO Enterprises, Inc.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**IPALCO</v>
      </c>
    </row>
    <row r="53" spans="1:61" ht="13.8" x14ac:dyDescent="0.25">
      <c r="A53" s="303" t="s">
        <v>40</v>
      </c>
      <c r="B53" s="304" t="s">
        <v>49</v>
      </c>
      <c r="C53" s="304">
        <v>17</v>
      </c>
      <c r="D53" s="304" t="s">
        <v>310</v>
      </c>
      <c r="E53" s="305" t="str">
        <f t="shared" ca="1" si="25"/>
        <v>MR</v>
      </c>
      <c r="F53" s="306"/>
      <c r="G53" s="307">
        <f t="shared" ca="1" si="26"/>
        <v>36</v>
      </c>
      <c r="H53" s="250"/>
      <c r="I53" s="250"/>
      <c r="J53" s="262"/>
      <c r="K53" s="262"/>
      <c r="AF53" s="236">
        <f t="shared" si="27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28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29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31</v>
      </c>
      <c r="BF53" s="240" t="str">
        <f t="shared" ca="1" si="30"/>
        <v>NiSource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NI</v>
      </c>
    </row>
    <row r="54" spans="1:61" ht="13.8" x14ac:dyDescent="0.25">
      <c r="A54" s="303" t="s">
        <v>22</v>
      </c>
      <c r="B54" s="304" t="s">
        <v>49</v>
      </c>
      <c r="C54" s="304">
        <v>17</v>
      </c>
      <c r="D54" s="304" t="s">
        <v>316</v>
      </c>
      <c r="E54" s="305" t="str">
        <f t="shared" ca="1" si="25"/>
        <v>MR</v>
      </c>
      <c r="F54" s="306"/>
      <c r="G54" s="307">
        <f t="shared" ca="1" si="26"/>
        <v>42</v>
      </c>
      <c r="H54" s="250"/>
      <c r="I54" s="250"/>
      <c r="J54" s="262"/>
      <c r="K54" s="262"/>
      <c r="AF54" s="236">
        <f t="shared" si="27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28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29"/>
        <v/>
      </c>
      <c r="AQ54" s="286" t="s">
        <v>62</v>
      </c>
      <c r="AR54" s="286" t="s">
        <v>16</v>
      </c>
      <c r="AS54" s="286">
        <v>19</v>
      </c>
      <c r="AT54" s="289" t="s">
        <v>329</v>
      </c>
      <c r="AV54" s="234">
        <f t="shared" si="21"/>
        <v>10</v>
      </c>
      <c r="AW54" s="234">
        <f>COUNTIF( AV$7:AV54, AV54 )</f>
        <v>13</v>
      </c>
      <c r="AX54" s="287">
        <f t="shared" si="22"/>
        <v>11.3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36</v>
      </c>
      <c r="BF54" s="240" t="str">
        <f t="shared" ca="1" si="30"/>
        <v>Otter Tail Corporation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OTTR</v>
      </c>
    </row>
    <row r="55" spans="1:61" ht="13.8" x14ac:dyDescent="0.25">
      <c r="A55" s="303" t="s">
        <v>42</v>
      </c>
      <c r="B55" s="304" t="s">
        <v>49</v>
      </c>
      <c r="C55" s="304">
        <v>17</v>
      </c>
      <c r="D55" s="304" t="s">
        <v>320</v>
      </c>
      <c r="E55" s="305" t="str">
        <f t="shared" ca="1" si="25"/>
        <v>R</v>
      </c>
      <c r="F55" s="306"/>
      <c r="G55" s="307">
        <f t="shared" ca="1" si="26"/>
        <v>46</v>
      </c>
      <c r="H55" s="250"/>
      <c r="I55" s="250"/>
      <c r="J55" s="262"/>
      <c r="K55" s="262"/>
      <c r="AF55" s="236">
        <f t="shared" si="27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28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29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23</v>
      </c>
      <c r="AW55" s="234">
        <f>COUNTIF( AV$7:AV55, AV55 )</f>
        <v>15</v>
      </c>
      <c r="AX55" s="287">
        <f t="shared" si="22"/>
        <v>24.5</v>
      </c>
      <c r="AY55" s="234">
        <f t="shared" si="23"/>
        <v>37</v>
      </c>
      <c r="AZ55" s="236"/>
      <c r="BA55" s="236"/>
      <c r="BC55" s="234">
        <f t="shared" ca="1" si="24"/>
        <v>49</v>
      </c>
      <c r="BD55" s="288">
        <f t="shared" ca="1" si="7"/>
        <v>40</v>
      </c>
      <c r="BF55" s="240" t="str">
        <f t="shared" ca="1" si="30"/>
        <v>PNM Resources,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PNM</v>
      </c>
    </row>
    <row r="56" spans="1:61" ht="13.8" x14ac:dyDescent="0.25">
      <c r="A56" s="303" t="s">
        <v>265</v>
      </c>
      <c r="B56" s="304" t="s">
        <v>56</v>
      </c>
      <c r="C56" s="304">
        <v>16</v>
      </c>
      <c r="D56" s="304" t="s">
        <v>313</v>
      </c>
      <c r="E56" s="305" t="str">
        <f t="shared" ca="1" si="25"/>
        <v>R</v>
      </c>
      <c r="F56" s="306"/>
      <c r="G56" s="307">
        <f t="shared" ca="1" si="26"/>
        <v>40</v>
      </c>
      <c r="H56" s="250"/>
      <c r="I56" s="250"/>
      <c r="J56" s="262"/>
      <c r="K56" s="262"/>
      <c r="AF56" s="236">
        <f t="shared" si="27"/>
        <v>0</v>
      </c>
      <c r="AG56" s="236" t="str">
        <f t="shared" ca="1" si="3"/>
        <v/>
      </c>
      <c r="AH56" s="236" t="str">
        <f t="shared" ca="1" si="19"/>
        <v/>
      </c>
      <c r="AJ56" s="236">
        <f t="shared" ca="1" si="28"/>
        <v>57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29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6</v>
      </c>
      <c r="AX56" s="287">
        <f t="shared" si="22"/>
        <v>2.6</v>
      </c>
      <c r="AY56" s="234">
        <f t="shared" si="23"/>
        <v>7</v>
      </c>
      <c r="AZ56" s="236"/>
      <c r="BA56" s="236"/>
      <c r="BC56" s="234">
        <f t="shared" ca="1" si="24"/>
        <v>50</v>
      </c>
      <c r="BD56" s="288">
        <f t="shared" ca="1" si="7"/>
        <v>34</v>
      </c>
      <c r="BF56" s="240" t="str">
        <f t="shared" ca="1" si="30"/>
        <v>NV Energy, Inc.</v>
      </c>
      <c r="BG56" s="240" t="str">
        <f t="shared" ca="1" si="9"/>
        <v>BB+</v>
      </c>
      <c r="BH56" s="240">
        <f t="shared" ca="1" si="9"/>
        <v>16</v>
      </c>
      <c r="BI56" s="240" t="str">
        <f t="shared" ca="1" si="9"/>
        <v>NVE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25"/>
        <v>R</v>
      </c>
      <c r="F57" s="306"/>
      <c r="G57" s="307">
        <f t="shared" ca="1" si="26"/>
        <v>68</v>
      </c>
      <c r="H57" s="250"/>
      <c r="I57" s="250"/>
      <c r="J57" s="262"/>
      <c r="K57" s="262"/>
      <c r="AF57" s="236">
        <f t="shared" si="27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28"/>
        <v>58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29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23</v>
      </c>
      <c r="AW57" s="234">
        <f>COUNTIF( AV$7:AV57, AV57 )</f>
        <v>16</v>
      </c>
      <c r="AX57" s="287">
        <f t="shared" si="22"/>
        <v>24.6</v>
      </c>
      <c r="AY57" s="234">
        <f t="shared" si="23"/>
        <v>38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30"/>
        <v>Puget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25"/>
        <v>R</v>
      </c>
      <c r="F58" s="306"/>
      <c r="G58" s="307">
        <f t="shared" ca="1" si="26"/>
        <v>64</v>
      </c>
      <c r="H58" s="250"/>
      <c r="I58" s="250"/>
      <c r="J58" s="262"/>
      <c r="K58" s="262"/>
      <c r="AF58" s="236">
        <f t="shared" si="27"/>
        <v>1</v>
      </c>
      <c r="AG58" s="236" t="str">
        <f t="shared" ca="1" si="3"/>
        <v/>
      </c>
      <c r="AH58" s="236">
        <f t="shared" ca="1" si="19"/>
        <v>1</v>
      </c>
      <c r="AJ58" s="236">
        <f t="shared" ca="1" si="28"/>
        <v>48</v>
      </c>
      <c r="AK58" s="236" t="str">
        <f t="shared" ca="1" si="20"/>
        <v>BBB-</v>
      </c>
      <c r="AL58" s="236">
        <f t="shared" ca="1" si="20"/>
        <v>17</v>
      </c>
      <c r="AM58" s="236" t="str">
        <f t="shared" ca="1" si="29"/>
        <v>Change</v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7</v>
      </c>
      <c r="AX58" s="287">
        <f t="shared" si="22"/>
        <v>2.7</v>
      </c>
      <c r="AY58" s="234">
        <f t="shared" si="23"/>
        <v>8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30"/>
        <v>DPL Inc.</v>
      </c>
      <c r="BG58" s="240" t="str">
        <f t="shared" ca="1" si="9"/>
        <v>BB</v>
      </c>
      <c r="BH58" s="240">
        <f t="shared" ca="1" si="9"/>
        <v>15</v>
      </c>
      <c r="BI58" s="240" t="str">
        <f t="shared" ca="1" si="9"/>
        <v>**DPL</v>
      </c>
    </row>
    <row r="59" spans="1:61" ht="13.8" x14ac:dyDescent="0.25">
      <c r="A59" s="303" t="s">
        <v>248</v>
      </c>
      <c r="B59" s="304" t="s">
        <v>422</v>
      </c>
      <c r="C59" s="304">
        <v>2</v>
      </c>
      <c r="D59" s="304" t="s">
        <v>444</v>
      </c>
      <c r="E59" s="305" t="str">
        <f t="shared" ca="1" si="25"/>
        <v>D</v>
      </c>
      <c r="F59" s="306"/>
      <c r="G59" s="307">
        <f t="shared" ca="1" si="26"/>
        <v>65</v>
      </c>
      <c r="H59" s="250"/>
      <c r="I59" s="250"/>
      <c r="J59" s="262"/>
      <c r="K59" s="262"/>
      <c r="AF59" s="236">
        <f t="shared" si="27"/>
        <v>0</v>
      </c>
      <c r="AG59" s="236" t="str">
        <f t="shared" ca="1" si="3"/>
        <v/>
      </c>
      <c r="AH59" s="236">
        <f t="shared" ca="1" si="19"/>
        <v>1</v>
      </c>
      <c r="AJ59" s="236">
        <f t="shared" ca="1" si="28"/>
        <v>59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29"/>
        <v>Change</v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30"/>
        <v>Energy Future Holdings Corp.</v>
      </c>
      <c r="BG59" s="240" t="str">
        <f t="shared" ca="1" si="9"/>
        <v>SD</v>
      </c>
      <c r="BH59" s="240">
        <f t="shared" ca="1" si="9"/>
        <v>2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26"/>
        <v/>
      </c>
      <c r="H60" s="250"/>
      <c r="I60" s="250"/>
      <c r="AF60" s="236">
        <f t="shared" si="27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8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29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30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26"/>
        <v/>
      </c>
      <c r="H61" s="250"/>
      <c r="I61" s="250"/>
      <c r="AF61" s="236">
        <f t="shared" si="27"/>
        <v>0</v>
      </c>
      <c r="AG61" s="236" t="str">
        <f t="shared" si="3"/>
        <v/>
      </c>
      <c r="AH61" s="236" t="str">
        <f t="shared" si="19"/>
        <v/>
      </c>
      <c r="AJ61" s="236" t="e">
        <f t="shared" ca="1" si="28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29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30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6"/>
        <v>34</v>
      </c>
      <c r="H62" s="250"/>
      <c r="I62" s="250"/>
      <c r="AF62" s="236">
        <f t="shared" si="27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28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29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30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26"/>
        <v>15</v>
      </c>
      <c r="H63" s="250"/>
      <c r="I63" s="250"/>
      <c r="AF63" s="236">
        <f t="shared" si="27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28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29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30"/>
        <v>0</v>
      </c>
      <c r="BG63" s="240">
        <f t="shared" ref="BG63:BI63" ca="1" si="31">OFFSET( AR$6, $BD63, 0 )</f>
        <v>0</v>
      </c>
      <c r="BH63" s="240">
        <f t="shared" ca="1" si="31"/>
        <v>0</v>
      </c>
      <c r="BI63" s="240">
        <f t="shared" ca="1" si="31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26"/>
        <v>57</v>
      </c>
      <c r="H64" s="250"/>
      <c r="I64" s="250"/>
      <c r="AF64" s="236">
        <f t="shared" si="27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28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29"/>
        <v/>
      </c>
      <c r="AQ64" s="286" t="s">
        <v>474</v>
      </c>
      <c r="AR64" s="286" t="s">
        <v>2</v>
      </c>
      <c r="AS64" s="286">
        <v>21</v>
      </c>
      <c r="AT64" s="286" t="s">
        <v>440</v>
      </c>
      <c r="AU64" s="286"/>
      <c r="AZ64" s="236"/>
      <c r="BA64" s="236"/>
      <c r="BF64" s="236"/>
    </row>
    <row r="65" spans="1:58" ht="13.8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26"/>
        <v>56</v>
      </c>
      <c r="H65" s="250"/>
      <c r="I65" s="250"/>
      <c r="N65" s="234" t="s">
        <v>73</v>
      </c>
      <c r="AF65" s="236">
        <f t="shared" si="27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28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29"/>
        <v/>
      </c>
      <c r="AQ65" s="286" t="s">
        <v>473</v>
      </c>
      <c r="AR65" s="286" t="s">
        <v>108</v>
      </c>
      <c r="AS65" s="286">
        <v>23</v>
      </c>
      <c r="AT65" s="286" t="s">
        <v>439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7"/>
        <v>0</v>
      </c>
      <c r="AG66" s="236" t="str">
        <f t="shared" ref="AG66:AG67" si="32">IF( LEN( $C66 ) = 0, "", IF( $C66 &gt; $AL66, 1, "" ) )</f>
        <v/>
      </c>
      <c r="AH66" s="236" t="str">
        <f t="shared" si="19"/>
        <v/>
      </c>
      <c r="AJ66" s="236" t="e">
        <f t="shared" ca="1" si="28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29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7"/>
        <v>0</v>
      </c>
      <c r="AG67" s="236" t="str">
        <f t="shared" si="32"/>
        <v/>
      </c>
      <c r="AH67" s="236" t="str">
        <f t="shared" si="19"/>
        <v/>
      </c>
      <c r="AJ67" s="236" t="e">
        <f t="shared" ca="1" si="28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29"/>
        <v/>
      </c>
      <c r="AQ67" s="286" t="s">
        <v>475</v>
      </c>
      <c r="AR67" s="286" t="s">
        <v>56</v>
      </c>
      <c r="AS67" s="286">
        <v>16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18.071428571428573</v>
      </c>
      <c r="D68" s="276"/>
      <c r="E68" s="276"/>
      <c r="F68" s="250"/>
      <c r="H68" s="250"/>
      <c r="I68" s="250"/>
      <c r="J68" s="253"/>
      <c r="K68" s="253"/>
      <c r="AQ68" s="286"/>
      <c r="AR68" s="286"/>
      <c r="AS68" s="286"/>
      <c r="AT68" s="286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86"/>
      <c r="AR69" s="286"/>
      <c r="AS69" s="286"/>
      <c r="AT69" s="286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  <c r="AQ70" s="286"/>
      <c r="AR70" s="286"/>
      <c r="AS70" s="286"/>
      <c r="AT70" s="286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18.303571428571427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65">
    <sortCondition ref="AQ7"/>
  </sortState>
  <mergeCells count="9">
    <mergeCell ref="J5:J6"/>
    <mergeCell ref="R5:S6"/>
    <mergeCell ref="U5:V6"/>
    <mergeCell ref="L16:M16"/>
    <mergeCell ref="O16:P16"/>
    <mergeCell ref="R16:S16"/>
    <mergeCell ref="U16:V16"/>
    <mergeCell ref="L5:M6"/>
    <mergeCell ref="O5:P6"/>
  </mergeCells>
  <conditionalFormatting sqref="A60:B61">
    <cfRule type="expression" dxfId="263" priority="68" stopIfTrue="1">
      <formula>IF( $AH60 = 1, TRUE, FALSE )</formula>
    </cfRule>
    <cfRule type="expression" dxfId="262" priority="69" stopIfTrue="1">
      <formula>IF( $AG60 = 1, TRUE, FALSE )</formula>
    </cfRule>
    <cfRule type="expression" dxfId="261" priority="70" stopIfTrue="1">
      <formula>IF( $AF60 = 1, TRUE, FALSE )</formula>
    </cfRule>
  </conditionalFormatting>
  <conditionalFormatting sqref="A67:B67">
    <cfRule type="expression" dxfId="260" priority="71" stopIfTrue="1">
      <formula>IF( $AH67 = 1, TRUE, FALSE )</formula>
    </cfRule>
    <cfRule type="expression" dxfId="259" priority="72" stopIfTrue="1">
      <formula>IF( $AG67 = 1, TRUE, FALSE )</formula>
    </cfRule>
    <cfRule type="expression" dxfId="258" priority="73" stopIfTrue="1">
      <formula>IF( $AF67 = 1, TRUE, FALSE )</formula>
    </cfRule>
  </conditionalFormatting>
  <conditionalFormatting sqref="A66:B66">
    <cfRule type="expression" dxfId="257" priority="65" stopIfTrue="1">
      <formula>IF( $AH66 = 1, TRUE, FALSE )</formula>
    </cfRule>
    <cfRule type="expression" dxfId="256" priority="66" stopIfTrue="1">
      <formula>IF( $AG66 = 1, TRUE, FALSE )</formula>
    </cfRule>
    <cfRule type="expression" dxfId="255" priority="67" stopIfTrue="1">
      <formula>IF( $AF66 = 1, TRUE, FALSE )</formula>
    </cfRule>
  </conditionalFormatting>
  <conditionalFormatting sqref="A7:B58">
    <cfRule type="expression" dxfId="254" priority="62" stopIfTrue="1">
      <formula>IF( $AH7 = 1, TRUE, FALSE )</formula>
    </cfRule>
    <cfRule type="expression" dxfId="253" priority="63" stopIfTrue="1">
      <formula>IF( $AG7 = 1, TRUE, FALSE )</formula>
    </cfRule>
    <cfRule type="expression" dxfId="252" priority="64" stopIfTrue="1">
      <formula>IF( $AF7 = 1, TRUE, FALSE )</formula>
    </cfRule>
  </conditionalFormatting>
  <conditionalFormatting sqref="A59:B59">
    <cfRule type="expression" dxfId="251" priority="59" stopIfTrue="1">
      <formula>IF( $AH59 = 1, TRUE, FALSE )</formula>
    </cfRule>
    <cfRule type="expression" dxfId="250" priority="60" stopIfTrue="1">
      <formula>IF( $AG59 = 1, TRUE, FALSE )</formula>
    </cfRule>
    <cfRule type="expression" dxfId="249" priority="61" stopIfTrue="1">
      <formula>IF( $AF59 = 1, TRUE, FALSE )</formula>
    </cfRule>
  </conditionalFormatting>
  <conditionalFormatting sqref="A62:B65">
    <cfRule type="expression" dxfId="248" priority="56" stopIfTrue="1">
      <formula>IF( $AH62 = 1, TRUE, FALSE )</formula>
    </cfRule>
    <cfRule type="expression" dxfId="247" priority="57" stopIfTrue="1">
      <formula>IF( $AG62 = 1, TRUE, FALSE )</formula>
    </cfRule>
    <cfRule type="expression" dxfId="246" priority="58" stopIfTrue="1">
      <formula>IF( $AF62 = 1, TRUE, FALSE )</formula>
    </cfRule>
  </conditionalFormatting>
  <conditionalFormatting sqref="U8:U12">
    <cfRule type="cellIs" dxfId="245" priority="55" operator="equal">
      <formula>0</formula>
    </cfRule>
  </conditionalFormatting>
  <conditionalFormatting sqref="O8:O12 Q8:Q12">
    <cfRule type="cellIs" dxfId="244" priority="52" operator="equal">
      <formula>0</formula>
    </cfRule>
  </conditionalFormatting>
  <conditionalFormatting sqref="V8:V12">
    <cfRule type="cellIs" dxfId="243" priority="49" operator="equal">
      <formula>0</formula>
    </cfRule>
  </conditionalFormatting>
  <conditionalFormatting sqref="S8:S12">
    <cfRule type="cellIs" dxfId="242" priority="45" operator="equal">
      <formula>0</formula>
    </cfRule>
  </conditionalFormatting>
  <conditionalFormatting sqref="R8:R12">
    <cfRule type="cellIs" dxfId="241" priority="46" operator="equal">
      <formula>0</formula>
    </cfRule>
  </conditionalFormatting>
  <conditionalFormatting sqref="P8:P12">
    <cfRule type="cellIs" dxfId="240" priority="44" operator="equal">
      <formula>0</formula>
    </cfRule>
  </conditionalFormatting>
  <conditionalFormatting sqref="M8:M12">
    <cfRule type="cellIs" dxfId="239" priority="43" operator="equal">
      <formula>0</formula>
    </cfRule>
  </conditionalFormatting>
  <conditionalFormatting sqref="T8:T12">
    <cfRule type="cellIs" dxfId="238" priority="42" operator="equal">
      <formula>0</formula>
    </cfRule>
  </conditionalFormatting>
  <conditionalFormatting sqref="N8:N12">
    <cfRule type="cellIs" dxfId="237" priority="41" operator="equal">
      <formula>0</formula>
    </cfRule>
  </conditionalFormatting>
  <conditionalFormatting sqref="K8:K12">
    <cfRule type="cellIs" dxfId="236" priority="40" operator="equal">
      <formula>0</formula>
    </cfRule>
  </conditionalFormatting>
  <conditionalFormatting sqref="W8:W12">
    <cfRule type="cellIs" dxfId="235" priority="38" operator="equal">
      <formula>0</formula>
    </cfRule>
  </conditionalFormatting>
  <conditionalFormatting sqref="C60:C61">
    <cfRule type="expression" dxfId="234" priority="32" stopIfTrue="1">
      <formula>IF( $AH60 = 1, TRUE, FALSE )</formula>
    </cfRule>
    <cfRule type="expression" dxfId="233" priority="33" stopIfTrue="1">
      <formula>IF( $AG60 = 1, TRUE, FALSE )</formula>
    </cfRule>
    <cfRule type="expression" dxfId="232" priority="34" stopIfTrue="1">
      <formula>IF( $AF60 = 1, TRUE, FALSE )</formula>
    </cfRule>
  </conditionalFormatting>
  <conditionalFormatting sqref="C67">
    <cfRule type="expression" dxfId="231" priority="35" stopIfTrue="1">
      <formula>IF( $AH67 = 1, TRUE, FALSE )</formula>
    </cfRule>
    <cfRule type="expression" dxfId="230" priority="36" stopIfTrue="1">
      <formula>IF( $AG67 = 1, TRUE, FALSE )</formula>
    </cfRule>
    <cfRule type="expression" dxfId="229" priority="37" stopIfTrue="1">
      <formula>IF( $AF67 = 1, TRUE, FALSE )</formula>
    </cfRule>
  </conditionalFormatting>
  <conditionalFormatting sqref="C66">
    <cfRule type="expression" dxfId="228" priority="29" stopIfTrue="1">
      <formula>IF( $AH66 = 1, TRUE, FALSE )</formula>
    </cfRule>
    <cfRule type="expression" dxfId="227" priority="30" stopIfTrue="1">
      <formula>IF( $AG66 = 1, TRUE, FALSE )</formula>
    </cfRule>
    <cfRule type="expression" dxfId="226" priority="31" stopIfTrue="1">
      <formula>IF( $AF66 = 1, TRUE, FALSE )</formula>
    </cfRule>
  </conditionalFormatting>
  <conditionalFormatting sqref="C7:C58">
    <cfRule type="expression" dxfId="225" priority="26" stopIfTrue="1">
      <formula>IF( $AH7 = 1, TRUE, FALSE )</formula>
    </cfRule>
    <cfRule type="expression" dxfId="224" priority="27" stopIfTrue="1">
      <formula>IF( $AG7 = 1, TRUE, FALSE )</formula>
    </cfRule>
    <cfRule type="expression" dxfId="223" priority="28" stopIfTrue="1">
      <formula>IF( $AF7 = 1, TRUE, FALSE )</formula>
    </cfRule>
  </conditionalFormatting>
  <conditionalFormatting sqref="C59">
    <cfRule type="expression" dxfId="222" priority="23" stopIfTrue="1">
      <formula>IF( $AH59 = 1, TRUE, FALSE )</formula>
    </cfRule>
    <cfRule type="expression" dxfId="221" priority="24" stopIfTrue="1">
      <formula>IF( $AG59 = 1, TRUE, FALSE )</formula>
    </cfRule>
    <cfRule type="expression" dxfId="220" priority="25" stopIfTrue="1">
      <formula>IF( $AF59 = 1, TRUE, FALSE )</formula>
    </cfRule>
  </conditionalFormatting>
  <conditionalFormatting sqref="C62:C65">
    <cfRule type="expression" dxfId="219" priority="20" stopIfTrue="1">
      <formula>IF( $AH62 = 1, TRUE, FALSE )</formula>
    </cfRule>
    <cfRule type="expression" dxfId="218" priority="21" stopIfTrue="1">
      <formula>IF( $AG62 = 1, TRUE, FALSE )</formula>
    </cfRule>
    <cfRule type="expression" dxfId="217" priority="22" stopIfTrue="1">
      <formula>IF( $AF62 = 1, TRUE, FALSE )</formula>
    </cfRule>
  </conditionalFormatting>
  <conditionalFormatting sqref="D60:E61 E7:E59 E62:E65">
    <cfRule type="expression" dxfId="216" priority="14" stopIfTrue="1">
      <formula>IF( $AH7 = 1, TRUE, FALSE )</formula>
    </cfRule>
    <cfRule type="expression" dxfId="215" priority="15" stopIfTrue="1">
      <formula>IF( $AG7 = 1, TRUE, FALSE )</formula>
    </cfRule>
    <cfRule type="expression" dxfId="214" priority="16" stopIfTrue="1">
      <formula>IF( $AF7 = 1, TRUE, FALSE )</formula>
    </cfRule>
  </conditionalFormatting>
  <conditionalFormatting sqref="D67:E67">
    <cfRule type="expression" dxfId="213" priority="17" stopIfTrue="1">
      <formula>IF( $AH67 = 1, TRUE, FALSE )</formula>
    </cfRule>
    <cfRule type="expression" dxfId="212" priority="18" stopIfTrue="1">
      <formula>IF( $AG67 = 1, TRUE, FALSE )</formula>
    </cfRule>
    <cfRule type="expression" dxfId="211" priority="19" stopIfTrue="1">
      <formula>IF( $AF67 = 1, TRUE, FALSE )</formula>
    </cfRule>
  </conditionalFormatting>
  <conditionalFormatting sqref="D66:E66">
    <cfRule type="expression" dxfId="210" priority="11" stopIfTrue="1">
      <formula>IF( $AH66 = 1, TRUE, FALSE )</formula>
    </cfRule>
    <cfRule type="expression" dxfId="209" priority="12" stopIfTrue="1">
      <formula>IF( $AG66 = 1, TRUE, FALSE )</formula>
    </cfRule>
    <cfRule type="expression" dxfId="208" priority="13" stopIfTrue="1">
      <formula>IF( $AF66 = 1, TRUE, FALSE )</formula>
    </cfRule>
  </conditionalFormatting>
  <conditionalFormatting sqref="D7:D58">
    <cfRule type="expression" dxfId="207" priority="8" stopIfTrue="1">
      <formula>IF( $AH7 = 1, TRUE, FALSE )</formula>
    </cfRule>
    <cfRule type="expression" dxfId="206" priority="9" stopIfTrue="1">
      <formula>IF( $AG7 = 1, TRUE, FALSE )</formula>
    </cfRule>
    <cfRule type="expression" dxfId="205" priority="10" stopIfTrue="1">
      <formula>IF( $AF7 = 1, TRUE, FALSE )</formula>
    </cfRule>
  </conditionalFormatting>
  <conditionalFormatting sqref="D59">
    <cfRule type="expression" dxfId="204" priority="5" stopIfTrue="1">
      <formula>IF( $AH59 = 1, TRUE, FALSE )</formula>
    </cfRule>
    <cfRule type="expression" dxfId="203" priority="6" stopIfTrue="1">
      <formula>IF( $AG59 = 1, TRUE, FALSE )</formula>
    </cfRule>
    <cfRule type="expression" dxfId="202" priority="7" stopIfTrue="1">
      <formula>IF( $AF59 = 1, TRUE, FALSE )</formula>
    </cfRule>
  </conditionalFormatting>
  <conditionalFormatting sqref="D62:D65">
    <cfRule type="expression" dxfId="201" priority="2" stopIfTrue="1">
      <formula>IF( $AH62 = 1, TRUE, FALSE )</formula>
    </cfRule>
    <cfRule type="expression" dxfId="200" priority="3" stopIfTrue="1">
      <formula>IF( $AG62 = 1, TRUE, FALSE )</formula>
    </cfRule>
    <cfRule type="expression" dxfId="199" priority="4" stopIfTrue="1">
      <formula>IF( $AF62 = 1, TRUE, FALSE )</formula>
    </cfRule>
  </conditionalFormatting>
  <conditionalFormatting sqref="I8:I12">
    <cfRule type="cellIs" dxfId="198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Q3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'Credit_2012Q2'!a:a</v>
      </c>
      <c r="AK2" s="240" t="str">
        <f>AK4 &amp; AK3</f>
        <v>'Credit_2012Q2'!b1</v>
      </c>
      <c r="AL2" s="240" t="str">
        <f>AL4 &amp; AL3</f>
        <v>'Credit_2012Q2'!c1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478</v>
      </c>
      <c r="AK4" s="236" t="str">
        <f>AJ4</f>
        <v>'Credit_2012Q2'!</v>
      </c>
      <c r="AL4" s="236" t="str">
        <f>AK4</f>
        <v>'Credit_2012Q2'!</v>
      </c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(56)</v>
      </c>
      <c r="M5" s="509"/>
      <c r="N5" s="314"/>
      <c r="O5" s="507" t="str">
        <f ca="1">"Regulated" &amp; CHAR( 10 ) &amp; "(" &amp; O14 &amp; ")"</f>
        <v>Regulated
(36)</v>
      </c>
      <c r="P5" s="511"/>
      <c r="Q5" s="314"/>
      <c r="R5" s="507" t="str">
        <f ca="1">"Mostly Regulated" &amp; CHAR( 10 ) &amp; "(" &amp; R14 &amp; ")"</f>
        <v>Mostly Regulated
(17)</v>
      </c>
      <c r="S5" s="511"/>
      <c r="T5" s="314"/>
      <c r="U5" s="507" t="str">
        <f ca="1">"Diversified" &amp; CHAR( 10 ) &amp; "(" &amp; U14 &amp; ")"</f>
        <v>Diversified
(3)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406</v>
      </c>
      <c r="C6" s="338" t="s">
        <v>470</v>
      </c>
      <c r="D6" s="301"/>
      <c r="E6" s="302">
        <v>40908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10</v>
      </c>
      <c r="AW7" s="234">
        <f>COUNTIF( AV7:AV$7, AV7 )</f>
        <v>1</v>
      </c>
      <c r="AX7" s="287">
        <f>AV7 + AW7 / 10</f>
        <v>10.1</v>
      </c>
      <c r="AY7" s="234">
        <f>RANK( AX7, $AX$7:$AX$63, 1 )</f>
        <v>10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10</v>
      </c>
      <c r="AW8" s="234">
        <f>COUNTIF( AV$7:AV8, AV8 )</f>
        <v>2</v>
      </c>
      <c r="AX8" s="287">
        <f t="shared" ref="AX8:AX63" si="22">AV8 + AW8 / 10</f>
        <v>10.199999999999999</v>
      </c>
      <c r="AY8" s="234">
        <f t="shared" ref="AY8:AY63" si="23">RANK( AX8, $AX$7:$AX$63, 1 )</f>
        <v>11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.8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8</v>
      </c>
      <c r="M9" s="296">
        <f t="shared" si="11"/>
        <v>0.14285714285714285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8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39</v>
      </c>
      <c r="AW9" s="234">
        <f>COUNTIF( AV$7:AV9, AV9 )</f>
        <v>1</v>
      </c>
      <c r="AX9" s="287">
        <f t="shared" si="22"/>
        <v>39.1</v>
      </c>
      <c r="AY9" s="234">
        <f t="shared" si="23"/>
        <v>39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.8" x14ac:dyDescent="0.25">
      <c r="A10" s="303" t="s">
        <v>253</v>
      </c>
      <c r="B10" s="304" t="s">
        <v>10</v>
      </c>
      <c r="C10" s="304">
        <v>20</v>
      </c>
      <c r="D10" s="304" t="s">
        <v>330</v>
      </c>
      <c r="E10" s="305" t="str">
        <f t="shared" ca="1" si="0"/>
        <v>R</v>
      </c>
      <c r="F10" s="306"/>
      <c r="G10" s="307">
        <f t="shared" ca="1" si="1"/>
        <v>32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0.23214285714285715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23</v>
      </c>
      <c r="AW10" s="234">
        <f>COUNTIF( AV$7:AV10, AV10 )</f>
        <v>1</v>
      </c>
      <c r="AX10" s="287">
        <f t="shared" si="22"/>
        <v>23.1</v>
      </c>
      <c r="AY10" s="234">
        <f t="shared" si="23"/>
        <v>23</v>
      </c>
      <c r="AZ10" s="236"/>
      <c r="BA10" s="236"/>
      <c r="BC10" s="234">
        <f t="shared" ca="1" si="24"/>
        <v>4</v>
      </c>
      <c r="BD10" s="288">
        <f t="shared" ca="1" si="7"/>
        <v>26</v>
      </c>
      <c r="BF10" s="240" t="str">
        <f t="shared" ca="1" si="8"/>
        <v>Integrys Energy Group,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TEG</v>
      </c>
    </row>
    <row r="11" spans="1:61" ht="13.8" x14ac:dyDescent="0.25">
      <c r="A11" s="303" t="s">
        <v>369</v>
      </c>
      <c r="B11" s="304" t="s">
        <v>10</v>
      </c>
      <c r="C11" s="304">
        <v>20</v>
      </c>
      <c r="D11" s="304" t="s">
        <v>368</v>
      </c>
      <c r="E11" s="305" t="str">
        <f t="shared" ca="1" si="0"/>
        <v>MR</v>
      </c>
      <c r="F11" s="306"/>
      <c r="G11" s="307">
        <f t="shared" ca="1" si="1"/>
        <v>35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0.2857142857142857</v>
      </c>
      <c r="N11" s="318"/>
      <c r="O11" s="295">
        <f t="shared" ca="1" si="12"/>
        <v>13</v>
      </c>
      <c r="P11" s="296">
        <f t="shared" ca="1" si="13"/>
        <v>0.3611111111111111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23</v>
      </c>
      <c r="AW11" s="234">
        <f>COUNTIF( AV$7:AV11, AV11 )</f>
        <v>2</v>
      </c>
      <c r="AX11" s="287">
        <f t="shared" si="22"/>
        <v>23.2</v>
      </c>
      <c r="AY11" s="234">
        <f t="shared" si="23"/>
        <v>24</v>
      </c>
      <c r="AZ11" s="236"/>
      <c r="BA11" s="236"/>
      <c r="BC11" s="234">
        <f t="shared" ca="1" si="24"/>
        <v>5</v>
      </c>
      <c r="BD11" s="288">
        <f t="shared" ca="1" si="7"/>
        <v>30</v>
      </c>
      <c r="BF11" s="240" t="str">
        <f t="shared" ca="1" si="8"/>
        <v>NextEra Energy,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NEE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0"/>
        <v>R</v>
      </c>
      <c r="F12" s="306"/>
      <c r="G12" s="307">
        <f t="shared" ca="1" si="1"/>
        <v>37</v>
      </c>
      <c r="H12" s="250"/>
      <c r="I12" s="318"/>
      <c r="J12" s="295" t="s">
        <v>49</v>
      </c>
      <c r="K12" s="318"/>
      <c r="L12" s="295">
        <f t="shared" si="10"/>
        <v>12</v>
      </c>
      <c r="M12" s="296">
        <f t="shared" si="11"/>
        <v>0.21428571428571427</v>
      </c>
      <c r="N12" s="318"/>
      <c r="O12" s="295">
        <f t="shared" ca="1" si="12"/>
        <v>7</v>
      </c>
      <c r="P12" s="296">
        <f t="shared" ca="1" si="13"/>
        <v>0.19444444444444445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12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39</v>
      </c>
      <c r="AW12" s="234">
        <f>COUNTIF( AV$7:AV12, AV12 )</f>
        <v>2</v>
      </c>
      <c r="AX12" s="287">
        <f t="shared" si="22"/>
        <v>39.200000000000003</v>
      </c>
      <c r="AY12" s="234">
        <f t="shared" si="23"/>
        <v>40</v>
      </c>
      <c r="AZ12" s="236"/>
      <c r="BA12" s="236"/>
      <c r="BC12" s="234">
        <f t="shared" ca="1" si="24"/>
        <v>6</v>
      </c>
      <c r="BD12" s="288">
        <f t="shared" ca="1" si="7"/>
        <v>32</v>
      </c>
      <c r="BF12" s="240" t="str">
        <f t="shared" ca="1" si="8"/>
        <v>Eversource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ES</v>
      </c>
    </row>
    <row r="13" spans="1:61" ht="13.8" x14ac:dyDescent="0.25">
      <c r="A13" s="303" t="s">
        <v>14</v>
      </c>
      <c r="B13" s="304" t="s">
        <v>10</v>
      </c>
      <c r="C13" s="304">
        <v>20</v>
      </c>
      <c r="D13" s="304" t="s">
        <v>334</v>
      </c>
      <c r="E13" s="305" t="str">
        <f t="shared" ca="1" si="0"/>
        <v>R</v>
      </c>
      <c r="F13" s="306"/>
      <c r="G13" s="307">
        <f t="shared" ca="1" si="1"/>
        <v>58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7.1428571428571425E-2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10</v>
      </c>
      <c r="AW13" s="234">
        <f>COUNTIF( AV$7:AV13, AV13 )</f>
        <v>3</v>
      </c>
      <c r="AX13" s="287">
        <f t="shared" si="22"/>
        <v>10.3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50</v>
      </c>
      <c r="BF13" s="240" t="str">
        <f t="shared" ca="1" si="8"/>
        <v>Vectren Corporation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VVC</v>
      </c>
    </row>
    <row r="14" spans="1:61" ht="13.8" x14ac:dyDescent="0.25">
      <c r="A14" s="303" t="s">
        <v>26</v>
      </c>
      <c r="B14" s="304" t="s">
        <v>10</v>
      </c>
      <c r="C14" s="304">
        <v>20</v>
      </c>
      <c r="D14" s="304" t="s">
        <v>335</v>
      </c>
      <c r="E14" s="305" t="str">
        <f t="shared" ca="1" si="0"/>
        <v>R</v>
      </c>
      <c r="F14" s="306"/>
      <c r="G14" s="307">
        <f t="shared" ca="1" si="1"/>
        <v>60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18.321428571428573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3</v>
      </c>
      <c r="AX14" s="287">
        <f t="shared" si="22"/>
        <v>23.3</v>
      </c>
      <c r="AY14" s="234">
        <f t="shared" si="23"/>
        <v>25</v>
      </c>
      <c r="AZ14" s="236"/>
      <c r="BA14" s="236"/>
      <c r="BC14" s="234">
        <f t="shared" ca="1" si="24"/>
        <v>8</v>
      </c>
      <c r="BD14" s="288">
        <f t="shared" ca="1" si="7"/>
        <v>52</v>
      </c>
      <c r="BF14" s="240" t="str">
        <f t="shared" ca="1" si="8"/>
        <v>Wisconsin Energy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WEC</v>
      </c>
    </row>
    <row r="15" spans="1:61" ht="13.8" x14ac:dyDescent="0.25">
      <c r="A15" s="303" t="s">
        <v>257</v>
      </c>
      <c r="B15" s="304" t="s">
        <v>10</v>
      </c>
      <c r="C15" s="304">
        <v>20</v>
      </c>
      <c r="D15" s="304" t="s">
        <v>337</v>
      </c>
      <c r="E15" s="305" t="str">
        <f t="shared" ca="1" si="0"/>
        <v>R</v>
      </c>
      <c r="F15" s="306"/>
      <c r="G15" s="307">
        <f t="shared" ca="1" si="1"/>
        <v>61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39</v>
      </c>
      <c r="AW15" s="234">
        <f>COUNTIF( AV$7:AV15, AV15 )</f>
        <v>3</v>
      </c>
      <c r="AX15" s="287">
        <f t="shared" si="22"/>
        <v>39.299999999999997</v>
      </c>
      <c r="AY15" s="234">
        <f t="shared" si="23"/>
        <v>41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Xcel Energy Inc.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XEL</v>
      </c>
    </row>
    <row r="16" spans="1:61" ht="13.8" x14ac:dyDescent="0.25">
      <c r="A16" s="303" t="s">
        <v>15</v>
      </c>
      <c r="B16" s="304" t="s">
        <v>16</v>
      </c>
      <c r="C16" s="304">
        <v>19</v>
      </c>
      <c r="D16" s="304" t="s">
        <v>276</v>
      </c>
      <c r="E16" s="305" t="str">
        <f t="shared" ca="1" si="0"/>
        <v>R</v>
      </c>
      <c r="F16" s="306"/>
      <c r="G16" s="307">
        <f t="shared" ca="1" si="1"/>
        <v>7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18.232142857142858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18.277777777777779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18.705882352941178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15</v>
      </c>
      <c r="V16" s="506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17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1</v>
      </c>
      <c r="BF16" s="240" t="str">
        <f t="shared" ca="1" si="8"/>
        <v>ALLETE, Inc.</v>
      </c>
      <c r="BG16" s="240" t="str">
        <f t="shared" ca="1" si="9"/>
        <v>BBB+</v>
      </c>
      <c r="BH16" s="240">
        <f t="shared" ca="1" si="9"/>
        <v>19</v>
      </c>
      <c r="BI16" s="240" t="str">
        <f t="shared" ca="1" si="9"/>
        <v>ALE</v>
      </c>
    </row>
    <row r="17" spans="1:61" ht="13.8" x14ac:dyDescent="0.25">
      <c r="A17" s="303" t="s">
        <v>17</v>
      </c>
      <c r="B17" s="304" t="s">
        <v>16</v>
      </c>
      <c r="C17" s="304">
        <v>19</v>
      </c>
      <c r="D17" s="304" t="s">
        <v>306</v>
      </c>
      <c r="E17" s="305" t="str">
        <f t="shared" ca="1" si="0"/>
        <v>R</v>
      </c>
      <c r="F17" s="306"/>
      <c r="G17" s="307">
        <f t="shared" ca="1" si="1"/>
        <v>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18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2</v>
      </c>
      <c r="BF17" s="240" t="str">
        <f t="shared" ca="1" si="8"/>
        <v>Alliant Energy Corporation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LNT</v>
      </c>
    </row>
    <row r="18" spans="1:61" ht="13.8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19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39</v>
      </c>
      <c r="AW18" s="234">
        <f>COUNTIF( AV$7:AV18, AV18 )</f>
        <v>4</v>
      </c>
      <c r="AX18" s="287">
        <f t="shared" si="22"/>
        <v>39.4</v>
      </c>
      <c r="AY18" s="234">
        <f t="shared" si="23"/>
        <v>42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CNP</v>
      </c>
    </row>
    <row r="19" spans="1:61" ht="13.8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20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10</v>
      </c>
      <c r="AW19" s="234">
        <f>COUNTIF( AV$7:AV19, AV19 )</f>
        <v>4</v>
      </c>
      <c r="AX19" s="287">
        <f t="shared" si="22"/>
        <v>10.4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DTE</v>
      </c>
    </row>
    <row r="20" spans="1:61" ht="13.8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>
        <f t="shared" ca="1" si="19"/>
        <v>1</v>
      </c>
      <c r="AJ20" s="236">
        <f t="shared" ca="1" si="4"/>
        <v>10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5"/>
        <v>Change</v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10</v>
      </c>
      <c r="AW20" s="234">
        <f>COUNTIF( AV$7:AV20, AV20 )</f>
        <v>5</v>
      </c>
      <c r="AX20" s="287">
        <f t="shared" si="22"/>
        <v>10.5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DUK</v>
      </c>
    </row>
    <row r="21" spans="1:61" ht="13.8" x14ac:dyDescent="0.25">
      <c r="A21" s="303" t="s">
        <v>451</v>
      </c>
      <c r="B21" s="304" t="s">
        <v>16</v>
      </c>
      <c r="C21" s="304">
        <v>19</v>
      </c>
      <c r="D21" s="304" t="s">
        <v>443</v>
      </c>
      <c r="E21" s="305" t="str">
        <f t="shared" ca="1" si="0"/>
        <v>R</v>
      </c>
      <c r="F21" s="306"/>
      <c r="G21" s="307">
        <f t="shared" ca="1" si="1"/>
        <v>63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39</v>
      </c>
      <c r="AW21" s="234">
        <f>COUNTIF( AV$7:AV21, AV21 )</f>
        <v>5</v>
      </c>
      <c r="AX21" s="287">
        <f t="shared" si="22"/>
        <v>39.5</v>
      </c>
      <c r="AY21" s="234">
        <f t="shared" si="23"/>
        <v>43</v>
      </c>
      <c r="AZ21" s="236"/>
      <c r="BA21" s="236"/>
      <c r="BC21" s="234">
        <f t="shared" ca="1" si="24"/>
        <v>15</v>
      </c>
      <c r="BD21" s="288">
        <f t="shared" ca="1" si="7"/>
        <v>24</v>
      </c>
      <c r="BF21" s="240" t="str">
        <f t="shared" ca="1" si="8"/>
        <v>Iberdrola USA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**EAST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23</v>
      </c>
      <c r="AW22" s="234">
        <f>COUNTIF( AV$7:AV22, AV22 )</f>
        <v>4</v>
      </c>
      <c r="AX22" s="287">
        <f t="shared" si="22"/>
        <v>23.4</v>
      </c>
      <c r="AY22" s="234">
        <f t="shared" si="23"/>
        <v>26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39</v>
      </c>
      <c r="AW23" s="234">
        <f>COUNTIF( AV$7:AV23, AV23 )</f>
        <v>6</v>
      </c>
      <c r="AX23" s="287">
        <f t="shared" si="22"/>
        <v>39.6</v>
      </c>
      <c r="AY23" s="234">
        <f t="shared" si="23"/>
        <v>44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21</v>
      </c>
      <c r="B24" s="304" t="s">
        <v>16</v>
      </c>
      <c r="C24" s="304">
        <v>19</v>
      </c>
      <c r="D24" s="304" t="s">
        <v>315</v>
      </c>
      <c r="E24" s="305" t="str">
        <f t="shared" ca="1" si="0"/>
        <v>MR</v>
      </c>
      <c r="F24" s="306"/>
      <c r="G24" s="307">
        <f t="shared" ca="1" si="1"/>
        <v>41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35</v>
      </c>
      <c r="BF24" s="240" t="str">
        <f t="shared" ca="1" si="8"/>
        <v>OGE Energy Corp.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OGE</v>
      </c>
    </row>
    <row r="25" spans="1:61" ht="13.8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43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23</v>
      </c>
      <c r="AW25" s="234">
        <f>COUNTIF( AV$7:AV25, AV25 )</f>
        <v>5</v>
      </c>
      <c r="AX25" s="287">
        <f t="shared" si="22"/>
        <v>23.5</v>
      </c>
      <c r="AY25" s="234">
        <f t="shared" si="23"/>
        <v>27</v>
      </c>
      <c r="AZ25" s="236"/>
      <c r="BA25" s="236"/>
      <c r="BC25" s="234">
        <f t="shared" ca="1" si="24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POM</v>
      </c>
    </row>
    <row r="26" spans="1:61" ht="13.8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23</v>
      </c>
      <c r="AW26" s="234">
        <f>COUNTIF( AV$7:AV26, AV26 )</f>
        <v>6</v>
      </c>
      <c r="AX26" s="287">
        <f t="shared" si="22"/>
        <v>23.6</v>
      </c>
      <c r="AY26" s="234">
        <f t="shared" si="23"/>
        <v>28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SCG</v>
      </c>
    </row>
    <row r="27" spans="1:61" ht="13.8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39</v>
      </c>
      <c r="AW27" s="234">
        <f>COUNTIF( AV$7:AV27, AV27 )</f>
        <v>7</v>
      </c>
      <c r="AX27" s="287">
        <f t="shared" si="22"/>
        <v>39.700000000000003</v>
      </c>
      <c r="AY27" s="234">
        <f t="shared" si="23"/>
        <v>45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SRE</v>
      </c>
    </row>
    <row r="28" spans="1:61" ht="13.8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23</v>
      </c>
      <c r="AW28" s="234">
        <f>COUNTIF( AV$7:AV28, AV28 )</f>
        <v>7</v>
      </c>
      <c r="AX28" s="287">
        <f t="shared" si="22"/>
        <v>23.7</v>
      </c>
      <c r="AY28" s="234">
        <f t="shared" si="23"/>
        <v>29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TE</v>
      </c>
    </row>
    <row r="29" spans="1:61" ht="13.8" x14ac:dyDescent="0.25">
      <c r="A29" s="303" t="s">
        <v>258</v>
      </c>
      <c r="B29" s="304" t="s">
        <v>28</v>
      </c>
      <c r="C29" s="304">
        <v>18</v>
      </c>
      <c r="D29" s="304" t="s">
        <v>274</v>
      </c>
      <c r="E29" s="305" t="str">
        <f t="shared" ca="1" si="0"/>
        <v>R</v>
      </c>
      <c r="F29" s="306"/>
      <c r="G29" s="307">
        <f t="shared" ca="1" si="1"/>
        <v>10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30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39</v>
      </c>
      <c r="AW29" s="234">
        <f>COUNTIF( AV$7:AV29, AV29 )</f>
        <v>8</v>
      </c>
      <c r="AX29" s="287">
        <f t="shared" si="22"/>
        <v>39.799999999999997</v>
      </c>
      <c r="AY29" s="234">
        <f t="shared" si="23"/>
        <v>46</v>
      </c>
      <c r="AZ29" s="236"/>
      <c r="BA29" s="236"/>
      <c r="BC29" s="234">
        <f t="shared" ca="1" si="24"/>
        <v>23</v>
      </c>
      <c r="BD29" s="288">
        <f t="shared" ca="1" si="7"/>
        <v>4</v>
      </c>
      <c r="BF29" s="240" t="str">
        <f t="shared" ca="1" si="8"/>
        <v>American Electric Power Company, Inc.</v>
      </c>
      <c r="BG29" s="240" t="str">
        <f t="shared" ca="1" si="9"/>
        <v>BBB</v>
      </c>
      <c r="BH29" s="240">
        <f t="shared" ca="1" si="9"/>
        <v>18</v>
      </c>
      <c r="BI29" s="240" t="str">
        <f t="shared" ca="1" si="9"/>
        <v>AEP</v>
      </c>
    </row>
    <row r="30" spans="1:61" ht="13.8" x14ac:dyDescent="0.25">
      <c r="A30" s="303" t="s">
        <v>55</v>
      </c>
      <c r="B30" s="304" t="s">
        <v>28</v>
      </c>
      <c r="C30" s="304">
        <v>18</v>
      </c>
      <c r="D30" s="304" t="s">
        <v>277</v>
      </c>
      <c r="E30" s="305" t="str">
        <f t="shared" ca="1" si="0"/>
        <v>R</v>
      </c>
      <c r="F30" s="306"/>
      <c r="G30" s="307">
        <f t="shared" ca="1" si="1"/>
        <v>11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31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16</v>
      </c>
      <c r="AS30" s="286">
        <v>19</v>
      </c>
      <c r="AT30" s="286" t="s">
        <v>443</v>
      </c>
      <c r="AV30" s="234">
        <f t="shared" si="21"/>
        <v>10</v>
      </c>
      <c r="AW30" s="234">
        <f>COUNTIF( AV$7:AV30, AV30 )</f>
        <v>6</v>
      </c>
      <c r="AX30" s="287">
        <f t="shared" si="22"/>
        <v>10.6</v>
      </c>
      <c r="AY30" s="234">
        <f t="shared" si="23"/>
        <v>15</v>
      </c>
      <c r="AZ30" s="236"/>
      <c r="BA30" s="236"/>
      <c r="BC30" s="234">
        <f t="shared" ca="1" si="24"/>
        <v>24</v>
      </c>
      <c r="BD30" s="288">
        <f t="shared" ca="1" si="7"/>
        <v>5</v>
      </c>
      <c r="BF30" s="240" t="str">
        <f t="shared" ca="1" si="8"/>
        <v>Avista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AVA</v>
      </c>
    </row>
    <row r="31" spans="1:61" ht="13.8" x14ac:dyDescent="0.25">
      <c r="A31" s="303" t="s">
        <v>30</v>
      </c>
      <c r="B31" s="304" t="s">
        <v>28</v>
      </c>
      <c r="C31" s="304">
        <v>18</v>
      </c>
      <c r="D31" s="304" t="s">
        <v>284</v>
      </c>
      <c r="E31" s="305" t="str">
        <f t="shared" ca="1" si="0"/>
        <v>R</v>
      </c>
      <c r="F31" s="306"/>
      <c r="G31" s="307">
        <f t="shared" ca="1" si="1"/>
        <v>16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32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23</v>
      </c>
      <c r="AW31" s="234">
        <f>COUNTIF( AV$7:AV31, AV31 )</f>
        <v>8</v>
      </c>
      <c r="AX31" s="287">
        <f t="shared" si="22"/>
        <v>23.8</v>
      </c>
      <c r="AY31" s="234">
        <f t="shared" si="23"/>
        <v>30</v>
      </c>
      <c r="AZ31" s="236"/>
      <c r="BA31" s="236"/>
      <c r="BC31" s="234">
        <f t="shared" ca="1" si="24"/>
        <v>25</v>
      </c>
      <c r="BD31" s="288">
        <f t="shared" ca="1" si="7"/>
        <v>8</v>
      </c>
      <c r="BF31" s="240" t="str">
        <f t="shared" ca="1" si="8"/>
        <v>Cleco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CNL</v>
      </c>
    </row>
    <row r="32" spans="1:61" ht="13.8" x14ac:dyDescent="0.25">
      <c r="A32" s="303" t="s">
        <v>34</v>
      </c>
      <c r="B32" s="304" t="s">
        <v>28</v>
      </c>
      <c r="C32" s="304">
        <v>18</v>
      </c>
      <c r="D32" s="304" t="s">
        <v>293</v>
      </c>
      <c r="E32" s="305" t="str">
        <f t="shared" ca="1" si="0"/>
        <v>R</v>
      </c>
      <c r="F32" s="306"/>
      <c r="G32" s="307">
        <f t="shared" ca="1" si="1"/>
        <v>24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33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3</v>
      </c>
      <c r="AX32" s="287">
        <f t="shared" si="22"/>
        <v>2.2999999999999998</v>
      </c>
      <c r="AY32" s="234">
        <f t="shared" si="23"/>
        <v>4</v>
      </c>
      <c r="AZ32" s="236"/>
      <c r="BA32" s="236"/>
      <c r="BC32" s="234">
        <f t="shared" ca="1" si="24"/>
        <v>26</v>
      </c>
      <c r="BD32" s="288">
        <f t="shared" ca="1" si="7"/>
        <v>16</v>
      </c>
      <c r="BF32" s="240" t="str">
        <f t="shared" ca="1" si="8"/>
        <v>El Paso Electric Company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EE</v>
      </c>
    </row>
    <row r="33" spans="1:61" ht="13.8" x14ac:dyDescent="0.25">
      <c r="A33" s="303" t="s">
        <v>36</v>
      </c>
      <c r="B33" s="304" t="s">
        <v>28</v>
      </c>
      <c r="C33" s="304">
        <v>18</v>
      </c>
      <c r="D33" s="304" t="s">
        <v>296</v>
      </c>
      <c r="E33" s="305" t="str">
        <f t="shared" ca="1" si="0"/>
        <v>R</v>
      </c>
      <c r="F33" s="306"/>
      <c r="G33" s="307">
        <f t="shared" ca="1" si="1"/>
        <v>26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34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39</v>
      </c>
      <c r="AW33" s="234">
        <f>COUNTIF( AV$7:AV33, AV33 )</f>
        <v>9</v>
      </c>
      <c r="AX33" s="287">
        <f t="shared" si="22"/>
        <v>39.9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7"/>
        <v>19</v>
      </c>
      <c r="BF33" s="240" t="str">
        <f t="shared" ca="1" si="8"/>
        <v>Entergy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ETR</v>
      </c>
    </row>
    <row r="34" spans="1:61" ht="13.8" x14ac:dyDescent="0.25">
      <c r="A34" s="303" t="s">
        <v>11</v>
      </c>
      <c r="B34" s="304" t="s">
        <v>28</v>
      </c>
      <c r="C34" s="304">
        <v>18</v>
      </c>
      <c r="D34" s="304" t="s">
        <v>297</v>
      </c>
      <c r="E34" s="305" t="str">
        <f t="shared" ca="1" si="0"/>
        <v>MR</v>
      </c>
      <c r="F34" s="306"/>
      <c r="G34" s="307">
        <f t="shared" ca="1" si="1"/>
        <v>27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35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10</v>
      </c>
      <c r="AW34" s="234">
        <f>COUNTIF( AV$7:AV34, AV34 )</f>
        <v>7</v>
      </c>
      <c r="AX34" s="287">
        <f t="shared" si="22"/>
        <v>10.7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20</v>
      </c>
      <c r="BF34" s="240" t="str">
        <f t="shared" ca="1" si="8"/>
        <v>Exelon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EXC</v>
      </c>
    </row>
    <row r="35" spans="1:61" ht="13.8" x14ac:dyDescent="0.25">
      <c r="A35" s="303" t="s">
        <v>260</v>
      </c>
      <c r="B35" s="304" t="s">
        <v>28</v>
      </c>
      <c r="C35" s="304">
        <v>18</v>
      </c>
      <c r="D35" s="304" t="s">
        <v>300</v>
      </c>
      <c r="E35" s="305" t="str">
        <f t="shared" ca="1" si="0"/>
        <v>R</v>
      </c>
      <c r="F35" s="306"/>
      <c r="G35" s="307">
        <f t="shared" ca="1" si="1"/>
        <v>29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10</v>
      </c>
      <c r="AW35" s="234">
        <f>COUNTIF( AV$7:AV35, AV35 )</f>
        <v>8</v>
      </c>
      <c r="AX35" s="287">
        <f t="shared" si="22"/>
        <v>10.8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22</v>
      </c>
      <c r="BF35" s="240" t="str">
        <f t="shared" ca="1" si="8"/>
        <v>Great Plains Energy Inc.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GXP</v>
      </c>
    </row>
    <row r="36" spans="1:61" ht="13.8" x14ac:dyDescent="0.25">
      <c r="A36" s="303" t="s">
        <v>20</v>
      </c>
      <c r="B36" s="304" t="s">
        <v>28</v>
      </c>
      <c r="C36" s="304">
        <v>18</v>
      </c>
      <c r="D36" s="304" t="s">
        <v>302</v>
      </c>
      <c r="E36" s="305" t="str">
        <f t="shared" ca="1" si="0"/>
        <v>R</v>
      </c>
      <c r="F36" s="306"/>
      <c r="G36" s="307">
        <f t="shared" ca="1" si="1"/>
        <v>31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37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4</v>
      </c>
      <c r="AX36" s="287">
        <f t="shared" si="22"/>
        <v>2.4</v>
      </c>
      <c r="AY36" s="234">
        <f t="shared" si="23"/>
        <v>5</v>
      </c>
      <c r="AZ36" s="236"/>
      <c r="BA36" s="236"/>
      <c r="BC36" s="234">
        <f t="shared" ca="1" si="24"/>
        <v>30</v>
      </c>
      <c r="BD36" s="288">
        <f t="shared" ca="1" si="7"/>
        <v>25</v>
      </c>
      <c r="BF36" s="240" t="str">
        <f t="shared" ca="1" si="8"/>
        <v>IDACORP, Inc.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IDA</v>
      </c>
    </row>
    <row r="37" spans="1:61" ht="13.8" x14ac:dyDescent="0.25">
      <c r="A37" s="303" t="s">
        <v>66</v>
      </c>
      <c r="B37" s="304" t="s">
        <v>28</v>
      </c>
      <c r="C37" s="304">
        <v>18</v>
      </c>
      <c r="D37" s="304" t="s">
        <v>314</v>
      </c>
      <c r="E37" s="305" t="str">
        <f t="shared" ca="1" si="0"/>
        <v>R</v>
      </c>
      <c r="F37" s="306"/>
      <c r="G37" s="307">
        <f t="shared" ca="1" si="1"/>
        <v>38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38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39</v>
      </c>
      <c r="AW37" s="234">
        <f>COUNTIF( AV$7:AV37, AV37 )</f>
        <v>10</v>
      </c>
      <c r="AX37" s="287">
        <f t="shared" si="22"/>
        <v>40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7"/>
        <v>33</v>
      </c>
      <c r="BF37" s="240" t="str">
        <f t="shared" ca="1" si="8"/>
        <v>NorthWestern Corporation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NWE</v>
      </c>
    </row>
    <row r="38" spans="1:61" ht="13.8" x14ac:dyDescent="0.25">
      <c r="A38" s="303" t="s">
        <v>53</v>
      </c>
      <c r="B38" s="304" t="s">
        <v>28</v>
      </c>
      <c r="C38" s="304">
        <v>18</v>
      </c>
      <c r="D38" s="304" t="s">
        <v>317</v>
      </c>
      <c r="E38" s="305" t="str">
        <f t="shared" ca="1" si="0"/>
        <v>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5</v>
      </c>
      <c r="AX38" s="287">
        <f t="shared" si="22"/>
        <v>2.5</v>
      </c>
      <c r="AY38" s="234">
        <f t="shared" si="23"/>
        <v>6</v>
      </c>
      <c r="AZ38" s="236"/>
      <c r="BA38" s="236"/>
      <c r="BC38" s="234">
        <f t="shared" ca="1" si="24"/>
        <v>32</v>
      </c>
      <c r="BD38" s="288">
        <f t="shared" ca="1" si="7"/>
        <v>38</v>
      </c>
      <c r="BF38" s="240" t="str">
        <f t="shared" ca="1" si="8"/>
        <v>PG&amp;E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PCG</v>
      </c>
    </row>
    <row r="39" spans="1:61" ht="13.8" x14ac:dyDescent="0.25">
      <c r="A39" s="303" t="s">
        <v>41</v>
      </c>
      <c r="B39" s="304" t="s">
        <v>28</v>
      </c>
      <c r="C39" s="304">
        <v>18</v>
      </c>
      <c r="D39" s="304" t="s">
        <v>321</v>
      </c>
      <c r="E39" s="305" t="str">
        <f t="shared" ca="1" si="0"/>
        <v>R</v>
      </c>
      <c r="F39" s="306"/>
      <c r="G39" s="307">
        <f t="shared" ca="1" si="1"/>
        <v>45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9" t="s">
        <v>314</v>
      </c>
      <c r="AV39" s="234">
        <f t="shared" si="21"/>
        <v>23</v>
      </c>
      <c r="AW39" s="234">
        <f>COUNTIF( AV$7:AV39, AV39 )</f>
        <v>9</v>
      </c>
      <c r="AX39" s="287">
        <f t="shared" si="22"/>
        <v>23.9</v>
      </c>
      <c r="AY39" s="234">
        <f t="shared" si="23"/>
        <v>31</v>
      </c>
      <c r="AZ39" s="236"/>
      <c r="BA39" s="236"/>
      <c r="BC39" s="234">
        <f t="shared" ca="1" si="24"/>
        <v>33</v>
      </c>
      <c r="BD39" s="288">
        <f t="shared" ca="1" si="7"/>
        <v>39</v>
      </c>
      <c r="BF39" s="240" t="str">
        <f t="shared" ref="BF39:BF63" ca="1" si="25">OFFSET( AQ$6, $BD39, 0 )</f>
        <v>Pinnacle West Capital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PNW</v>
      </c>
    </row>
    <row r="40" spans="1:61" ht="13.8" x14ac:dyDescent="0.25">
      <c r="A40" s="303" t="s">
        <v>24</v>
      </c>
      <c r="B40" s="304" t="s">
        <v>28</v>
      </c>
      <c r="C40" s="304">
        <v>18</v>
      </c>
      <c r="D40" s="304" t="s">
        <v>323</v>
      </c>
      <c r="E40" s="305" t="str">
        <f t="shared" ca="1" si="0"/>
        <v>R</v>
      </c>
      <c r="F40" s="306"/>
      <c r="G40" s="307">
        <f t="shared" ca="1" si="1"/>
        <v>47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51</v>
      </c>
      <c r="AW40" s="234">
        <f>COUNTIF( AV$7:AV40, AV40 )</f>
        <v>1</v>
      </c>
      <c r="AX40" s="287">
        <f t="shared" si="22"/>
        <v>51.1</v>
      </c>
      <c r="AY40" s="234">
        <f t="shared" si="23"/>
        <v>51</v>
      </c>
      <c r="AZ40" s="236"/>
      <c r="BA40" s="236"/>
      <c r="BC40" s="234">
        <f t="shared" ca="1" si="24"/>
        <v>34</v>
      </c>
      <c r="BD40" s="288">
        <f t="shared" ca="1" si="7"/>
        <v>41</v>
      </c>
      <c r="BF40" s="240" t="str">
        <f t="shared" ca="1" si="25"/>
        <v>Portland General Electric Company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POR</v>
      </c>
    </row>
    <row r="41" spans="1:61" ht="13.8" x14ac:dyDescent="0.25">
      <c r="A41" s="303" t="s">
        <v>43</v>
      </c>
      <c r="B41" s="304" t="s">
        <v>28</v>
      </c>
      <c r="C41" s="304">
        <v>18</v>
      </c>
      <c r="D41" s="304" t="s">
        <v>324</v>
      </c>
      <c r="E41" s="305" t="str">
        <f t="shared" ca="1" si="0"/>
        <v>MR</v>
      </c>
      <c r="F41" s="306"/>
      <c r="G41" s="307">
        <f t="shared" ca="1" si="1"/>
        <v>48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10</v>
      </c>
      <c r="AW41" s="234">
        <f>COUNTIF( AV$7:AV41, AV41 )</f>
        <v>9</v>
      </c>
      <c r="AX41" s="287">
        <f t="shared" si="22"/>
        <v>10.9</v>
      </c>
      <c r="AY41" s="234">
        <f t="shared" si="23"/>
        <v>18</v>
      </c>
      <c r="AZ41" s="236"/>
      <c r="BA41" s="236"/>
      <c r="BC41" s="234">
        <f t="shared" ca="1" si="24"/>
        <v>35</v>
      </c>
      <c r="BD41" s="288">
        <f t="shared" ca="1" si="7"/>
        <v>42</v>
      </c>
      <c r="BF41" s="240" t="str">
        <f t="shared" ca="1" si="25"/>
        <v>PPL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PPL</v>
      </c>
    </row>
    <row r="42" spans="1:61" ht="13.8" x14ac:dyDescent="0.25">
      <c r="A42" s="303" t="s">
        <v>45</v>
      </c>
      <c r="B42" s="304" t="s">
        <v>28</v>
      </c>
      <c r="C42" s="304">
        <v>18</v>
      </c>
      <c r="D42" s="304" t="s">
        <v>318</v>
      </c>
      <c r="E42" s="305" t="str">
        <f t="shared" ca="1" si="0"/>
        <v>MR</v>
      </c>
      <c r="F42" s="306"/>
      <c r="G42" s="307">
        <f t="shared" ca="1" si="1"/>
        <v>50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39</v>
      </c>
      <c r="AW42" s="234">
        <f>COUNTIF( AV$7:AV42, AV42 )</f>
        <v>11</v>
      </c>
      <c r="AX42" s="287">
        <f t="shared" si="22"/>
        <v>40.1</v>
      </c>
      <c r="AY42" s="234">
        <f t="shared" si="23"/>
        <v>49</v>
      </c>
      <c r="AZ42" s="236"/>
      <c r="BA42" s="236"/>
      <c r="BC42" s="234">
        <f t="shared" ca="1" si="24"/>
        <v>36</v>
      </c>
      <c r="BD42" s="288">
        <f t="shared" ca="1" si="7"/>
        <v>43</v>
      </c>
      <c r="BF42" s="240" t="str">
        <f t="shared" ca="1" si="25"/>
        <v>Public Service Enterprise Group Incorporated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PEG</v>
      </c>
    </row>
    <row r="43" spans="1:61" ht="13.8" x14ac:dyDescent="0.25">
      <c r="A43" s="303" t="s">
        <v>75</v>
      </c>
      <c r="B43" s="304" t="s">
        <v>28</v>
      </c>
      <c r="C43" s="304">
        <v>18</v>
      </c>
      <c r="D43" s="304" t="s">
        <v>331</v>
      </c>
      <c r="E43" s="305" t="str">
        <f t="shared" ca="1" si="0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10</v>
      </c>
      <c r="AW43" s="234">
        <f>COUNTIF( AV$7:AV43, AV43 )</f>
        <v>10</v>
      </c>
      <c r="AX43" s="287">
        <f t="shared" si="22"/>
        <v>11</v>
      </c>
      <c r="AY43" s="234">
        <f t="shared" si="23"/>
        <v>19</v>
      </c>
      <c r="AZ43" s="236"/>
      <c r="BA43" s="236"/>
      <c r="BC43" s="234">
        <f t="shared" ca="1" si="24"/>
        <v>37</v>
      </c>
      <c r="BD43" s="288">
        <f t="shared" ca="1" si="7"/>
        <v>49</v>
      </c>
      <c r="BF43" s="240" t="str">
        <f t="shared" ca="1" si="25"/>
        <v>UIL Holdings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UIL</v>
      </c>
    </row>
    <row r="44" spans="1:61" ht="13.8" x14ac:dyDescent="0.25">
      <c r="A44" s="303" t="s">
        <v>59</v>
      </c>
      <c r="B44" s="304" t="s">
        <v>28</v>
      </c>
      <c r="C44" s="304">
        <v>18</v>
      </c>
      <c r="D44" s="304" t="s">
        <v>336</v>
      </c>
      <c r="E44" s="305" t="str">
        <f t="shared" ca="1" si="0"/>
        <v>R</v>
      </c>
      <c r="F44" s="306"/>
      <c r="G44" s="307">
        <f t="shared" ca="1" si="1"/>
        <v>59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23</v>
      </c>
      <c r="AW44" s="234">
        <f>COUNTIF( AV$7:AV44, AV44 )</f>
        <v>10</v>
      </c>
      <c r="AX44" s="287">
        <f t="shared" si="22"/>
        <v>24</v>
      </c>
      <c r="AY44" s="234">
        <f t="shared" si="23"/>
        <v>32</v>
      </c>
      <c r="AZ44" s="236"/>
      <c r="BA44" s="236"/>
      <c r="BC44" s="234">
        <f t="shared" ca="1" si="24"/>
        <v>38</v>
      </c>
      <c r="BD44" s="288">
        <f t="shared" ca="1" si="7"/>
        <v>51</v>
      </c>
      <c r="BF44" s="240" t="str">
        <f t="shared" ca="1" si="25"/>
        <v>Westar Energy, Inc.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WR</v>
      </c>
    </row>
    <row r="45" spans="1:61" ht="13.8" x14ac:dyDescent="0.25">
      <c r="A45" s="303" t="s">
        <v>9</v>
      </c>
      <c r="B45" s="304" t="s">
        <v>49</v>
      </c>
      <c r="C45" s="304">
        <v>17</v>
      </c>
      <c r="D45" s="304" t="s">
        <v>273</v>
      </c>
      <c r="E45" s="305" t="str">
        <f t="shared" ca="1" si="0"/>
        <v>R</v>
      </c>
      <c r="F45" s="306"/>
      <c r="G45" s="307">
        <f t="shared" ca="1" si="1"/>
        <v>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46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5"/>
        <v/>
      </c>
      <c r="AQ45" s="286" t="s">
        <v>41</v>
      </c>
      <c r="AR45" s="286" t="s">
        <v>28</v>
      </c>
      <c r="AS45" s="286">
        <v>18</v>
      </c>
      <c r="AT45" s="286" t="s">
        <v>321</v>
      </c>
      <c r="AV45" s="234">
        <f t="shared" si="21"/>
        <v>23</v>
      </c>
      <c r="AW45" s="234">
        <f>COUNTIF( AV$7:AV45, AV45 )</f>
        <v>11</v>
      </c>
      <c r="AX45" s="287">
        <f t="shared" si="22"/>
        <v>24.1</v>
      </c>
      <c r="AY45" s="234">
        <f t="shared" si="23"/>
        <v>33</v>
      </c>
      <c r="AZ45" s="236"/>
      <c r="BA45" s="236"/>
      <c r="BC45" s="234">
        <f t="shared" ca="1" si="24"/>
        <v>39</v>
      </c>
      <c r="BD45" s="288">
        <f t="shared" ca="1" si="7"/>
        <v>3</v>
      </c>
      <c r="BF45" s="240" t="str">
        <f t="shared" ca="1" si="25"/>
        <v>Ameren Corporation</v>
      </c>
      <c r="BG45" s="240" t="str">
        <f t="shared" ca="1" si="9"/>
        <v>BBB-</v>
      </c>
      <c r="BH45" s="240">
        <f t="shared" ca="1" si="9"/>
        <v>17</v>
      </c>
      <c r="BI45" s="240" t="str">
        <f t="shared" ca="1" si="9"/>
        <v>AEE</v>
      </c>
    </row>
    <row r="46" spans="1:61" ht="13.8" x14ac:dyDescent="0.25">
      <c r="A46" s="303" t="s">
        <v>48</v>
      </c>
      <c r="B46" s="304" t="s">
        <v>49</v>
      </c>
      <c r="C46" s="304">
        <v>17</v>
      </c>
      <c r="D46" s="304" t="s">
        <v>279</v>
      </c>
      <c r="E46" s="305" t="str">
        <f t="shared" ca="1" si="0"/>
        <v>MR</v>
      </c>
      <c r="F46" s="306"/>
      <c r="G46" s="307">
        <f t="shared" ca="1" si="1"/>
        <v>12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47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5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39</v>
      </c>
      <c r="AW46" s="234">
        <f>COUNTIF( AV$7:AV46, AV46 )</f>
        <v>12</v>
      </c>
      <c r="AX46" s="287">
        <f t="shared" si="22"/>
        <v>40.200000000000003</v>
      </c>
      <c r="AY46" s="234">
        <f t="shared" si="23"/>
        <v>50</v>
      </c>
      <c r="AZ46" s="236"/>
      <c r="BA46" s="236"/>
      <c r="BC46" s="234">
        <f t="shared" ca="1" si="24"/>
        <v>40</v>
      </c>
      <c r="BD46" s="288">
        <f t="shared" ca="1" si="7"/>
        <v>6</v>
      </c>
      <c r="BF46" s="240" t="str">
        <f t="shared" ca="1" si="25"/>
        <v>Black Hills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BKH</v>
      </c>
    </row>
    <row r="47" spans="1:61" ht="13.8" x14ac:dyDescent="0.25">
      <c r="A47" s="303" t="s">
        <v>60</v>
      </c>
      <c r="B47" s="304" t="s">
        <v>49</v>
      </c>
      <c r="C47" s="304">
        <v>17</v>
      </c>
      <c r="D47" s="304" t="s">
        <v>283</v>
      </c>
      <c r="E47" s="305" t="str">
        <f t="shared" ca="1" si="0"/>
        <v>R</v>
      </c>
      <c r="F47" s="306"/>
      <c r="G47" s="307">
        <f t="shared" ca="1" si="1"/>
        <v>17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23</v>
      </c>
      <c r="AW47" s="234">
        <f>COUNTIF( AV$7:AV47, AV47 )</f>
        <v>12</v>
      </c>
      <c r="AX47" s="287">
        <f t="shared" si="22"/>
        <v>24.2</v>
      </c>
      <c r="AY47" s="234">
        <f t="shared" si="23"/>
        <v>34</v>
      </c>
      <c r="AZ47" s="236"/>
      <c r="BA47" s="236"/>
      <c r="BC47" s="234">
        <f t="shared" ca="1" si="24"/>
        <v>41</v>
      </c>
      <c r="BD47" s="288">
        <f t="shared" ca="1" si="7"/>
        <v>9</v>
      </c>
      <c r="BF47" s="240" t="str">
        <f t="shared" ca="1" si="25"/>
        <v>CMS Energy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CMS</v>
      </c>
    </row>
    <row r="48" spans="1:61" ht="13.8" x14ac:dyDescent="0.25">
      <c r="A48" s="303" t="s">
        <v>64</v>
      </c>
      <c r="B48" s="304" t="s">
        <v>49</v>
      </c>
      <c r="C48" s="304">
        <v>17</v>
      </c>
      <c r="D48" s="304" t="s">
        <v>442</v>
      </c>
      <c r="E48" s="305" t="str">
        <f t="shared" ca="1" si="0"/>
        <v>R</v>
      </c>
      <c r="F48" s="306"/>
      <c r="G48" s="307">
        <f t="shared" ca="1" si="1"/>
        <v>64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23</v>
      </c>
      <c r="AW48" s="234">
        <f>COUNTIF( AV$7:AV48, AV48 )</f>
        <v>13</v>
      </c>
      <c r="AX48" s="287">
        <f t="shared" si="22"/>
        <v>24.3</v>
      </c>
      <c r="AY48" s="234">
        <f t="shared" si="23"/>
        <v>35</v>
      </c>
      <c r="AZ48" s="236"/>
      <c r="BA48" s="236"/>
      <c r="BC48" s="234">
        <f t="shared" ca="1" si="24"/>
        <v>42</v>
      </c>
      <c r="BD48" s="288">
        <f t="shared" ca="1" si="7"/>
        <v>12</v>
      </c>
      <c r="BF48" s="240" t="str">
        <f t="shared" ca="1" si="25"/>
        <v>DPL Inc.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**DPL</v>
      </c>
    </row>
    <row r="49" spans="1:61" ht="13.8" x14ac:dyDescent="0.25">
      <c r="A49" s="303" t="s">
        <v>57</v>
      </c>
      <c r="B49" s="304" t="s">
        <v>49</v>
      </c>
      <c r="C49" s="304">
        <v>17</v>
      </c>
      <c r="D49" s="304" t="s">
        <v>295</v>
      </c>
      <c r="E49" s="305" t="str">
        <f t="shared" ca="1" si="0"/>
        <v>R</v>
      </c>
      <c r="F49" s="306"/>
      <c r="G49" s="307">
        <f t="shared" ca="1" si="1"/>
        <v>23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45</v>
      </c>
      <c r="AR49" s="286" t="s">
        <v>28</v>
      </c>
      <c r="AS49" s="286">
        <v>18</v>
      </c>
      <c r="AT49" s="286" t="s">
        <v>318</v>
      </c>
      <c r="AV49" s="234">
        <f t="shared" si="21"/>
        <v>23</v>
      </c>
      <c r="AW49" s="234">
        <f>COUNTIF( AV$7:AV49, AV49 )</f>
        <v>14</v>
      </c>
      <c r="AX49" s="287">
        <f t="shared" si="22"/>
        <v>24.4</v>
      </c>
      <c r="AY49" s="234">
        <f t="shared" si="23"/>
        <v>36</v>
      </c>
      <c r="AZ49" s="236"/>
      <c r="BA49" s="236"/>
      <c r="BC49" s="234">
        <f t="shared" ca="1" si="24"/>
        <v>43</v>
      </c>
      <c r="BD49" s="288">
        <f t="shared" ca="1" si="7"/>
        <v>15</v>
      </c>
      <c r="BF49" s="240" t="str">
        <f t="shared" ca="1" si="25"/>
        <v>Edison International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EIX</v>
      </c>
    </row>
    <row r="50" spans="1:61" ht="13.8" x14ac:dyDescent="0.25">
      <c r="A50" s="303" t="s">
        <v>35</v>
      </c>
      <c r="B50" s="304" t="s">
        <v>49</v>
      </c>
      <c r="C50" s="304">
        <v>17</v>
      </c>
      <c r="D50" s="304" t="s">
        <v>292</v>
      </c>
      <c r="E50" s="305" t="str">
        <f t="shared" ca="1" si="0"/>
        <v>R</v>
      </c>
      <c r="F50" s="306"/>
      <c r="G50" s="307">
        <f t="shared" ca="1" si="1"/>
        <v>25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51</v>
      </c>
      <c r="AW50" s="234">
        <f>COUNTIF( AV$7:AV50, AV50 )</f>
        <v>2</v>
      </c>
      <c r="AX50" s="287">
        <f t="shared" si="22"/>
        <v>51.2</v>
      </c>
      <c r="AY50" s="234">
        <f t="shared" si="23"/>
        <v>52</v>
      </c>
      <c r="AZ50" s="236"/>
      <c r="BA50" s="236"/>
      <c r="BC50" s="234">
        <f t="shared" ca="1" si="24"/>
        <v>44</v>
      </c>
      <c r="BD50" s="288">
        <f t="shared" ca="1" si="7"/>
        <v>17</v>
      </c>
      <c r="BF50" s="240" t="str">
        <f t="shared" ca="1" si="25"/>
        <v>Empire District Electric Company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EDE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0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10</v>
      </c>
      <c r="AW51" s="234">
        <f>COUNTIF( AV$7:AV51, AV51 )</f>
        <v>11</v>
      </c>
      <c r="AX51" s="287">
        <f t="shared" si="22"/>
        <v>11.1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21</v>
      </c>
      <c r="BF51" s="240" t="str">
        <f t="shared" ca="1" si="25"/>
        <v>FirstEnergy Corp.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0"/>
        <v>D</v>
      </c>
      <c r="F52" s="306"/>
      <c r="G52" s="307">
        <f t="shared" ca="1" si="1"/>
        <v>30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10</v>
      </c>
      <c r="AW52" s="234">
        <f>COUNTIF( AV$7:AV52, AV52 )</f>
        <v>12</v>
      </c>
      <c r="AX52" s="287">
        <f t="shared" si="22"/>
        <v>11.2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23</v>
      </c>
      <c r="BF52" s="240" t="str">
        <f t="shared" ca="1" si="25"/>
        <v>Hawaiian Electric Industries, Inc.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0"/>
        <v>R</v>
      </c>
      <c r="F53" s="306"/>
      <c r="G53" s="307">
        <f t="shared" ca="1" si="1"/>
        <v>66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27</v>
      </c>
      <c r="BF53" s="240" t="str">
        <f t="shared" ca="1" si="25"/>
        <v>IPALCO Enterprises,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**IPALCO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0"/>
        <v>MR</v>
      </c>
      <c r="F54" s="306"/>
      <c r="G54" s="307">
        <f t="shared" ca="1" si="1"/>
        <v>36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9" t="s">
        <v>329</v>
      </c>
      <c r="AV54" s="234">
        <f t="shared" si="21"/>
        <v>10</v>
      </c>
      <c r="AW54" s="234">
        <f>COUNTIF( AV$7:AV54, AV54 )</f>
        <v>13</v>
      </c>
      <c r="AX54" s="287">
        <f t="shared" si="22"/>
        <v>11.3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31</v>
      </c>
      <c r="BF54" s="240" t="str">
        <f t="shared" ca="1" si="25"/>
        <v>NiSource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NI</v>
      </c>
    </row>
    <row r="55" spans="1:61" ht="13.8" x14ac:dyDescent="0.25">
      <c r="A55" s="303" t="s">
        <v>22</v>
      </c>
      <c r="B55" s="304" t="s">
        <v>49</v>
      </c>
      <c r="C55" s="304">
        <v>17</v>
      </c>
      <c r="D55" s="304" t="s">
        <v>316</v>
      </c>
      <c r="E55" s="305" t="str">
        <f t="shared" ca="1" si="0"/>
        <v>MR</v>
      </c>
      <c r="F55" s="306"/>
      <c r="G55" s="307">
        <f t="shared" ca="1" si="1"/>
        <v>42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23</v>
      </c>
      <c r="AW55" s="234">
        <f>COUNTIF( AV$7:AV55, AV55 )</f>
        <v>15</v>
      </c>
      <c r="AX55" s="287">
        <f t="shared" si="22"/>
        <v>24.5</v>
      </c>
      <c r="AY55" s="234">
        <f t="shared" si="23"/>
        <v>37</v>
      </c>
      <c r="AZ55" s="236"/>
      <c r="BA55" s="236"/>
      <c r="BC55" s="234">
        <f t="shared" ca="1" si="24"/>
        <v>49</v>
      </c>
      <c r="BD55" s="288">
        <f t="shared" ca="1" si="7"/>
        <v>36</v>
      </c>
      <c r="BF55" s="240" t="str">
        <f t="shared" ca="1" si="25"/>
        <v>Otter Tail Corporation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OTTR</v>
      </c>
    </row>
    <row r="56" spans="1:61" ht="13.8" x14ac:dyDescent="0.25">
      <c r="A56" s="303" t="s">
        <v>42</v>
      </c>
      <c r="B56" s="304" t="s">
        <v>49</v>
      </c>
      <c r="C56" s="304">
        <v>17</v>
      </c>
      <c r="D56" s="304" t="s">
        <v>320</v>
      </c>
      <c r="E56" s="305" t="str">
        <f t="shared" ca="1" si="0"/>
        <v>R</v>
      </c>
      <c r="F56" s="306"/>
      <c r="G56" s="307">
        <f t="shared" ca="1" si="1"/>
        <v>46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6</v>
      </c>
      <c r="AX56" s="287">
        <f t="shared" si="22"/>
        <v>2.6</v>
      </c>
      <c r="AY56" s="234">
        <f t="shared" si="23"/>
        <v>7</v>
      </c>
      <c r="AZ56" s="236"/>
      <c r="BA56" s="236"/>
      <c r="BC56" s="234">
        <f t="shared" ca="1" si="24"/>
        <v>50</v>
      </c>
      <c r="BD56" s="288">
        <f t="shared" ca="1" si="7"/>
        <v>40</v>
      </c>
      <c r="BF56" s="240" t="str">
        <f t="shared" ca="1" si="25"/>
        <v>PNM Resources,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PNM</v>
      </c>
    </row>
    <row r="57" spans="1:61" ht="13.8" x14ac:dyDescent="0.25">
      <c r="A57" s="303" t="s">
        <v>265</v>
      </c>
      <c r="B57" s="304" t="s">
        <v>56</v>
      </c>
      <c r="C57" s="304">
        <v>16</v>
      </c>
      <c r="D57" s="304" t="s">
        <v>313</v>
      </c>
      <c r="E57" s="305" t="str">
        <f t="shared" ca="1" si="0"/>
        <v>R</v>
      </c>
      <c r="F57" s="306"/>
      <c r="G57" s="307">
        <f t="shared" ca="1" si="1"/>
        <v>40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58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23</v>
      </c>
      <c r="AW57" s="234">
        <f>COUNTIF( AV$7:AV57, AV57 )</f>
        <v>16</v>
      </c>
      <c r="AX57" s="287">
        <f t="shared" si="22"/>
        <v>24.6</v>
      </c>
      <c r="AY57" s="234">
        <f t="shared" si="23"/>
        <v>38</v>
      </c>
      <c r="AZ57" s="236"/>
      <c r="BA57" s="236"/>
      <c r="BC57" s="234">
        <f t="shared" ca="1" si="24"/>
        <v>51</v>
      </c>
      <c r="BD57" s="288">
        <f t="shared" ca="1" si="7"/>
        <v>34</v>
      </c>
      <c r="BF57" s="240" t="str">
        <f t="shared" ca="1" si="25"/>
        <v>NV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NVE</v>
      </c>
    </row>
    <row r="58" spans="1:61" ht="13.8" x14ac:dyDescent="0.25">
      <c r="A58" s="303" t="s">
        <v>54</v>
      </c>
      <c r="B58" s="304" t="s">
        <v>56</v>
      </c>
      <c r="C58" s="304">
        <v>16</v>
      </c>
      <c r="D58" s="304" t="s">
        <v>448</v>
      </c>
      <c r="E58" s="305" t="str">
        <f t="shared" ca="1" si="0"/>
        <v>R</v>
      </c>
      <c r="F58" s="306"/>
      <c r="G58" s="307">
        <f t="shared" ca="1" si="1"/>
        <v>68</v>
      </c>
      <c r="H58" s="250"/>
      <c r="I58" s="250"/>
      <c r="J58" s="262"/>
      <c r="K58" s="262"/>
      <c r="AF58" s="236">
        <f t="shared" si="2"/>
        <v>0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59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7</v>
      </c>
      <c r="AX58" s="287">
        <f t="shared" si="22"/>
        <v>2.7</v>
      </c>
      <c r="AY58" s="234">
        <f t="shared" si="23"/>
        <v>8</v>
      </c>
      <c r="AZ58" s="236"/>
      <c r="BA58" s="236"/>
      <c r="BC58" s="234">
        <f t="shared" ca="1" si="24"/>
        <v>52</v>
      </c>
      <c r="BD58" s="288">
        <f t="shared" ca="1" si="7"/>
        <v>44</v>
      </c>
      <c r="BF58" s="240" t="str">
        <f t="shared" ca="1" si="25"/>
        <v>Puget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**PSD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65</v>
      </c>
      <c r="H59" s="250"/>
      <c r="I59" s="250"/>
      <c r="J59" s="262"/>
      <c r="K59" s="262"/>
      <c r="AF59" s="236">
        <f t="shared" si="2"/>
        <v>1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60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9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/>
      </c>
      <c r="AQ65" s="286" t="s">
        <v>474</v>
      </c>
      <c r="AR65" s="286" t="s">
        <v>2</v>
      </c>
      <c r="AS65" s="286">
        <v>21</v>
      </c>
      <c r="AT65" s="286" t="s">
        <v>440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475</v>
      </c>
      <c r="AR66" s="286" t="s">
        <v>56</v>
      </c>
      <c r="AS66" s="286">
        <v>16</v>
      </c>
      <c r="AT66" s="286" t="s">
        <v>441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76</v>
      </c>
      <c r="AR67" s="286" t="s">
        <v>372</v>
      </c>
      <c r="AS67" s="286"/>
      <c r="AT67" s="286" t="s">
        <v>447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18.232142857142858</v>
      </c>
      <c r="D68" s="276"/>
      <c r="E68" s="276"/>
      <c r="F68" s="250"/>
      <c r="H68" s="250"/>
      <c r="I68" s="250"/>
      <c r="J68" s="253"/>
      <c r="K68" s="253"/>
      <c r="AQ68" s="286" t="s">
        <v>50</v>
      </c>
      <c r="AR68" s="286" t="s">
        <v>372</v>
      </c>
      <c r="AS68" s="286"/>
      <c r="AT68" s="286" t="s">
        <v>286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18.321428571428573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97" priority="61" stopIfTrue="1">
      <formula>IF( $AH60 = 1, TRUE, FALSE )</formula>
    </cfRule>
    <cfRule type="expression" dxfId="196" priority="62" stopIfTrue="1">
      <formula>IF( $AG60 = 1, TRUE, FALSE )</formula>
    </cfRule>
    <cfRule type="expression" dxfId="195" priority="63" stopIfTrue="1">
      <formula>IF( $AF60 = 1, TRUE, FALSE )</formula>
    </cfRule>
  </conditionalFormatting>
  <conditionalFormatting sqref="A67:B67">
    <cfRule type="expression" dxfId="194" priority="64" stopIfTrue="1">
      <formula>IF( $AH67 = 1, TRUE, FALSE )</formula>
    </cfRule>
    <cfRule type="expression" dxfId="193" priority="65" stopIfTrue="1">
      <formula>IF( $AG67 = 1, TRUE, FALSE )</formula>
    </cfRule>
    <cfRule type="expression" dxfId="192" priority="66" stopIfTrue="1">
      <formula>IF( $AF67 = 1, TRUE, FALSE )</formula>
    </cfRule>
  </conditionalFormatting>
  <conditionalFormatting sqref="A66:B66">
    <cfRule type="expression" dxfId="191" priority="58" stopIfTrue="1">
      <formula>IF( $AH66 = 1, TRUE, FALSE )</formula>
    </cfRule>
    <cfRule type="expression" dxfId="190" priority="59" stopIfTrue="1">
      <formula>IF( $AG66 = 1, TRUE, FALSE )</formula>
    </cfRule>
    <cfRule type="expression" dxfId="189" priority="60" stopIfTrue="1">
      <formula>IF( $AF66 = 1, TRUE, FALSE )</formula>
    </cfRule>
  </conditionalFormatting>
  <conditionalFormatting sqref="A7:B58">
    <cfRule type="expression" dxfId="188" priority="55" stopIfTrue="1">
      <formula>IF( $AH7 = 1, TRUE, FALSE )</formula>
    </cfRule>
    <cfRule type="expression" dxfId="187" priority="56" stopIfTrue="1">
      <formula>IF( $AG7 = 1, TRUE, FALSE )</formula>
    </cfRule>
    <cfRule type="expression" dxfId="186" priority="57" stopIfTrue="1">
      <formula>IF( $AF7 = 1, TRUE, FALSE )</formula>
    </cfRule>
  </conditionalFormatting>
  <conditionalFormatting sqref="A59:B59">
    <cfRule type="expression" dxfId="185" priority="52" stopIfTrue="1">
      <formula>IF( $AH59 = 1, TRUE, FALSE )</formula>
    </cfRule>
    <cfRule type="expression" dxfId="184" priority="53" stopIfTrue="1">
      <formula>IF( $AG59 = 1, TRUE, FALSE )</formula>
    </cfRule>
    <cfRule type="expression" dxfId="183" priority="54" stopIfTrue="1">
      <formula>IF( $AF59 = 1, TRUE, FALSE )</formula>
    </cfRule>
  </conditionalFormatting>
  <conditionalFormatting sqref="A62:B65">
    <cfRule type="expression" dxfId="182" priority="49" stopIfTrue="1">
      <formula>IF( $AH62 = 1, TRUE, FALSE )</formula>
    </cfRule>
    <cfRule type="expression" dxfId="181" priority="50" stopIfTrue="1">
      <formula>IF( $AG62 = 1, TRUE, FALSE )</formula>
    </cfRule>
    <cfRule type="expression" dxfId="180" priority="51" stopIfTrue="1">
      <formula>IF( $AF62 = 1, TRUE, FALSE )</formula>
    </cfRule>
  </conditionalFormatting>
  <conditionalFormatting sqref="U8:U12">
    <cfRule type="cellIs" dxfId="179" priority="48" operator="equal">
      <formula>0</formula>
    </cfRule>
  </conditionalFormatting>
  <conditionalFormatting sqref="O8:O12 Q8:Q12">
    <cfRule type="cellIs" dxfId="178" priority="47" operator="equal">
      <formula>0</formula>
    </cfRule>
  </conditionalFormatting>
  <conditionalFormatting sqref="V8:V12">
    <cfRule type="cellIs" dxfId="177" priority="46" operator="equal">
      <formula>0</formula>
    </cfRule>
  </conditionalFormatting>
  <conditionalFormatting sqref="S8:S12">
    <cfRule type="cellIs" dxfId="176" priority="44" operator="equal">
      <formula>0</formula>
    </cfRule>
  </conditionalFormatting>
  <conditionalFormatting sqref="R8:R12">
    <cfRule type="cellIs" dxfId="175" priority="45" operator="equal">
      <formula>0</formula>
    </cfRule>
  </conditionalFormatting>
  <conditionalFormatting sqref="P8:P12">
    <cfRule type="cellIs" dxfId="174" priority="43" operator="equal">
      <formula>0</formula>
    </cfRule>
  </conditionalFormatting>
  <conditionalFormatting sqref="M8:M12">
    <cfRule type="cellIs" dxfId="173" priority="42" operator="equal">
      <formula>0</formula>
    </cfRule>
  </conditionalFormatting>
  <conditionalFormatting sqref="T8:T12">
    <cfRule type="cellIs" dxfId="172" priority="41" operator="equal">
      <formula>0</formula>
    </cfRule>
  </conditionalFormatting>
  <conditionalFormatting sqref="N8:N12">
    <cfRule type="cellIs" dxfId="171" priority="40" operator="equal">
      <formula>0</formula>
    </cfRule>
  </conditionalFormatting>
  <conditionalFormatting sqref="K8:K12">
    <cfRule type="cellIs" dxfId="170" priority="39" operator="equal">
      <formula>0</formula>
    </cfRule>
  </conditionalFormatting>
  <conditionalFormatting sqref="W8:W12">
    <cfRule type="cellIs" dxfId="169" priority="38" operator="equal">
      <formula>0</formula>
    </cfRule>
  </conditionalFormatting>
  <conditionalFormatting sqref="C60:C61">
    <cfRule type="expression" dxfId="168" priority="32" stopIfTrue="1">
      <formula>IF( $AH60 = 1, TRUE, FALSE )</formula>
    </cfRule>
    <cfRule type="expression" dxfId="167" priority="33" stopIfTrue="1">
      <formula>IF( $AG60 = 1, TRUE, FALSE )</formula>
    </cfRule>
    <cfRule type="expression" dxfId="166" priority="34" stopIfTrue="1">
      <formula>IF( $AF60 = 1, TRUE, FALSE )</formula>
    </cfRule>
  </conditionalFormatting>
  <conditionalFormatting sqref="C67">
    <cfRule type="expression" dxfId="165" priority="35" stopIfTrue="1">
      <formula>IF( $AH67 = 1, TRUE, FALSE )</formula>
    </cfRule>
    <cfRule type="expression" dxfId="164" priority="36" stopIfTrue="1">
      <formula>IF( $AG67 = 1, TRUE, FALSE )</formula>
    </cfRule>
    <cfRule type="expression" dxfId="163" priority="37" stopIfTrue="1">
      <formula>IF( $AF67 = 1, TRUE, FALSE )</formula>
    </cfRule>
  </conditionalFormatting>
  <conditionalFormatting sqref="C66">
    <cfRule type="expression" dxfId="162" priority="29" stopIfTrue="1">
      <formula>IF( $AH66 = 1, TRUE, FALSE )</formula>
    </cfRule>
    <cfRule type="expression" dxfId="161" priority="30" stopIfTrue="1">
      <formula>IF( $AG66 = 1, TRUE, FALSE )</formula>
    </cfRule>
    <cfRule type="expression" dxfId="160" priority="31" stopIfTrue="1">
      <formula>IF( $AF66 = 1, TRUE, FALSE )</formula>
    </cfRule>
  </conditionalFormatting>
  <conditionalFormatting sqref="C7:C58">
    <cfRule type="expression" dxfId="159" priority="26" stopIfTrue="1">
      <formula>IF( $AH7 = 1, TRUE, FALSE )</formula>
    </cfRule>
    <cfRule type="expression" dxfId="158" priority="27" stopIfTrue="1">
      <formula>IF( $AG7 = 1, TRUE, FALSE )</formula>
    </cfRule>
    <cfRule type="expression" dxfId="157" priority="28" stopIfTrue="1">
      <formula>IF( $AF7 = 1, TRUE, FALSE )</formula>
    </cfRule>
  </conditionalFormatting>
  <conditionalFormatting sqref="C59">
    <cfRule type="expression" dxfId="156" priority="23" stopIfTrue="1">
      <formula>IF( $AH59 = 1, TRUE, FALSE )</formula>
    </cfRule>
    <cfRule type="expression" dxfId="155" priority="24" stopIfTrue="1">
      <formula>IF( $AG59 = 1, TRUE, FALSE )</formula>
    </cfRule>
    <cfRule type="expression" dxfId="154" priority="25" stopIfTrue="1">
      <formula>IF( $AF59 = 1, TRUE, FALSE )</formula>
    </cfRule>
  </conditionalFormatting>
  <conditionalFormatting sqref="C62:C65">
    <cfRule type="expression" dxfId="153" priority="20" stopIfTrue="1">
      <formula>IF( $AH62 = 1, TRUE, FALSE )</formula>
    </cfRule>
    <cfRule type="expression" dxfId="152" priority="21" stopIfTrue="1">
      <formula>IF( $AG62 = 1, TRUE, FALSE )</formula>
    </cfRule>
    <cfRule type="expression" dxfId="151" priority="22" stopIfTrue="1">
      <formula>IF( $AF62 = 1, TRUE, FALSE )</formula>
    </cfRule>
  </conditionalFormatting>
  <conditionalFormatting sqref="D60:E61 E7:E59 E62:E65">
    <cfRule type="expression" dxfId="150" priority="14" stopIfTrue="1">
      <formula>IF( $AH7 = 1, TRUE, FALSE )</formula>
    </cfRule>
    <cfRule type="expression" dxfId="149" priority="15" stopIfTrue="1">
      <formula>IF( $AG7 = 1, TRUE, FALSE )</formula>
    </cfRule>
    <cfRule type="expression" dxfId="148" priority="16" stopIfTrue="1">
      <formula>IF( $AF7 = 1, TRUE, FALSE )</formula>
    </cfRule>
  </conditionalFormatting>
  <conditionalFormatting sqref="D67:E67">
    <cfRule type="expression" dxfId="147" priority="17" stopIfTrue="1">
      <formula>IF( $AH67 = 1, TRUE, FALSE )</formula>
    </cfRule>
    <cfRule type="expression" dxfId="146" priority="18" stopIfTrue="1">
      <formula>IF( $AG67 = 1, TRUE, FALSE )</formula>
    </cfRule>
    <cfRule type="expression" dxfId="145" priority="19" stopIfTrue="1">
      <formula>IF( $AF67 = 1, TRUE, FALSE )</formula>
    </cfRule>
  </conditionalFormatting>
  <conditionalFormatting sqref="D66:E66">
    <cfRule type="expression" dxfId="144" priority="11" stopIfTrue="1">
      <formula>IF( $AH66 = 1, TRUE, FALSE )</formula>
    </cfRule>
    <cfRule type="expression" dxfId="143" priority="12" stopIfTrue="1">
      <formula>IF( $AG66 = 1, TRUE, FALSE )</formula>
    </cfRule>
    <cfRule type="expression" dxfId="142" priority="13" stopIfTrue="1">
      <formula>IF( $AF66 = 1, TRUE, FALSE )</formula>
    </cfRule>
  </conditionalFormatting>
  <conditionalFormatting sqref="D7:D58">
    <cfRule type="expression" dxfId="141" priority="8" stopIfTrue="1">
      <formula>IF( $AH7 = 1, TRUE, FALSE )</formula>
    </cfRule>
    <cfRule type="expression" dxfId="140" priority="9" stopIfTrue="1">
      <formula>IF( $AG7 = 1, TRUE, FALSE )</formula>
    </cfRule>
    <cfRule type="expression" dxfId="139" priority="10" stopIfTrue="1">
      <formula>IF( $AF7 = 1, TRUE, FALSE )</formula>
    </cfRule>
  </conditionalFormatting>
  <conditionalFormatting sqref="D59">
    <cfRule type="expression" dxfId="138" priority="5" stopIfTrue="1">
      <formula>IF( $AH59 = 1, TRUE, FALSE )</formula>
    </cfRule>
    <cfRule type="expression" dxfId="137" priority="6" stopIfTrue="1">
      <formula>IF( $AG59 = 1, TRUE, FALSE )</formula>
    </cfRule>
    <cfRule type="expression" dxfId="136" priority="7" stopIfTrue="1">
      <formula>IF( $AF59 = 1, TRUE, FALSE )</formula>
    </cfRule>
  </conditionalFormatting>
  <conditionalFormatting sqref="D62:D65">
    <cfRule type="expression" dxfId="135" priority="2" stopIfTrue="1">
      <formula>IF( $AH62 = 1, TRUE, FALSE )</formula>
    </cfRule>
    <cfRule type="expression" dxfId="134" priority="3" stopIfTrue="1">
      <formula>IF( $AG62 = 1, TRUE, FALSE )</formula>
    </cfRule>
    <cfRule type="expression" dxfId="133" priority="4" stopIfTrue="1">
      <formula>IF( $AF62 = 1, TRUE, FALSE )</formula>
    </cfRule>
  </conditionalFormatting>
  <conditionalFormatting sqref="I8:I12">
    <cfRule type="cellIs" dxfId="132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Q2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'Credit_2012Q1'!a:a</v>
      </c>
      <c r="AK2" s="240" t="str">
        <f>AK4 &amp; AK3</f>
        <v>'Credit_2012Q1'!b1</v>
      </c>
      <c r="AL2" s="240" t="str">
        <f>AL4 &amp; AL3</f>
        <v>'Credit_2012Q1'!c1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479</v>
      </c>
      <c r="AK4" s="236" t="str">
        <f>AJ4</f>
        <v>'Credit_2012Q1'!</v>
      </c>
      <c r="AL4" s="236" t="str">
        <f>AK4</f>
        <v>'Credit_2012Q1'!</v>
      </c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(57)</v>
      </c>
      <c r="M5" s="509"/>
      <c r="N5" s="314"/>
      <c r="O5" s="507" t="str">
        <f ca="1">"Regulated" &amp; CHAR( 10 ) &amp; "(" &amp; O14 &amp; ")"</f>
        <v>Regulated
(37)</v>
      </c>
      <c r="P5" s="511"/>
      <c r="Q5" s="314"/>
      <c r="R5" s="507" t="str">
        <f ca="1">"Mostly Regulated" &amp; CHAR( 10 ) &amp; "(" &amp; R14 &amp; ")"</f>
        <v>Mostly Regulated
(17)</v>
      </c>
      <c r="S5" s="511"/>
      <c r="T5" s="314"/>
      <c r="U5" s="507" t="str">
        <f ca="1">"Diversified" &amp; CHAR( 10 ) &amp; "(" &amp; U14 &amp; ")"</f>
        <v>Diversified
(2)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405</v>
      </c>
      <c r="C6" s="338" t="s">
        <v>470</v>
      </c>
      <c r="D6" s="301"/>
      <c r="E6" s="302">
        <v>40908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11</v>
      </c>
      <c r="AW7" s="234">
        <f>COUNTIF( AV7:AV$7, AV7 )</f>
        <v>1</v>
      </c>
      <c r="AX7" s="287">
        <f>AV7 + AW7 / 10</f>
        <v>11.1</v>
      </c>
      <c r="AY7" s="234">
        <f>RANK( AX7, $AX$7:$AX$63, 1 )</f>
        <v>11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48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5.2631578947368418E-2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5.4054054054054057E-2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11</v>
      </c>
      <c r="AW8" s="234">
        <f>COUNTIF( AV$7:AV8, AV8 )</f>
        <v>2</v>
      </c>
      <c r="AX8" s="287">
        <f t="shared" ref="AX8:AX63" si="22">AV8 + AW8 / 10</f>
        <v>11.2</v>
      </c>
      <c r="AY8" s="234">
        <f t="shared" ref="AY8:AY63" si="23">RANK( AX8, $AX$7:$AX$63, 1 )</f>
        <v>12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.8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0.15789473684210525</v>
      </c>
      <c r="N9" s="318"/>
      <c r="O9" s="295">
        <f t="shared" ca="1" si="12"/>
        <v>6</v>
      </c>
      <c r="P9" s="296">
        <f t="shared" ca="1" si="13"/>
        <v>0.16216216216216217</v>
      </c>
      <c r="Q9" s="318"/>
      <c r="R9" s="295">
        <f t="shared" ca="1" si="14"/>
        <v>3</v>
      </c>
      <c r="S9" s="296">
        <f t="shared" ca="1" si="15"/>
        <v>0.17647058823529413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40</v>
      </c>
      <c r="AW9" s="234">
        <f>COUNTIF( AV$7:AV9, AV9 )</f>
        <v>1</v>
      </c>
      <c r="AX9" s="287">
        <f t="shared" si="22"/>
        <v>40.1</v>
      </c>
      <c r="AY9" s="234">
        <f t="shared" si="23"/>
        <v>40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.8" x14ac:dyDescent="0.25">
      <c r="A10" s="303" t="s">
        <v>32</v>
      </c>
      <c r="B10" s="304" t="s">
        <v>10</v>
      </c>
      <c r="C10" s="304">
        <v>20</v>
      </c>
      <c r="D10" s="304" t="s">
        <v>289</v>
      </c>
      <c r="E10" s="305" t="str">
        <f t="shared" ca="1" si="0"/>
        <v>MR</v>
      </c>
      <c r="F10" s="306"/>
      <c r="G10" s="307">
        <f t="shared" ca="1" si="1"/>
        <v>22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0.22807017543859648</v>
      </c>
      <c r="N10" s="318"/>
      <c r="O10" s="295">
        <f t="shared" ca="1" si="12"/>
        <v>6</v>
      </c>
      <c r="P10" s="296">
        <f t="shared" ca="1" si="13"/>
        <v>0.16216216216216217</v>
      </c>
      <c r="Q10" s="318"/>
      <c r="R10" s="295">
        <f t="shared" ca="1" si="14"/>
        <v>6</v>
      </c>
      <c r="S10" s="296">
        <f t="shared" ca="1" si="15"/>
        <v>0.35294117647058826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24</v>
      </c>
      <c r="AW10" s="234">
        <f>COUNTIF( AV$7:AV10, AV10 )</f>
        <v>1</v>
      </c>
      <c r="AX10" s="287">
        <f t="shared" si="22"/>
        <v>24.1</v>
      </c>
      <c r="AY10" s="234">
        <f t="shared" si="23"/>
        <v>24</v>
      </c>
      <c r="AZ10" s="236"/>
      <c r="BA10" s="236"/>
      <c r="BC10" s="234">
        <f t="shared" ca="1" si="24"/>
        <v>4</v>
      </c>
      <c r="BD10" s="288">
        <f t="shared" ca="1" si="7"/>
        <v>14</v>
      </c>
      <c r="BF10" s="240" t="str">
        <f t="shared" ca="1" si="8"/>
        <v>Duke Energy Corporation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DUK</v>
      </c>
    </row>
    <row r="11" spans="1:61" ht="13.8" x14ac:dyDescent="0.25">
      <c r="A11" s="303" t="s">
        <v>253</v>
      </c>
      <c r="B11" s="304" t="s">
        <v>10</v>
      </c>
      <c r="C11" s="304">
        <v>20</v>
      </c>
      <c r="D11" s="304" t="s">
        <v>330</v>
      </c>
      <c r="E11" s="305" t="str">
        <f t="shared" ca="1" si="0"/>
        <v>R</v>
      </c>
      <c r="F11" s="306"/>
      <c r="G11" s="307">
        <f t="shared" ca="1" si="1"/>
        <v>32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0.2807017543859649</v>
      </c>
      <c r="N11" s="318"/>
      <c r="O11" s="295">
        <f t="shared" ca="1" si="12"/>
        <v>13</v>
      </c>
      <c r="P11" s="296">
        <f t="shared" ca="1" si="13"/>
        <v>0.35135135135135137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13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24</v>
      </c>
      <c r="AW11" s="234">
        <f>COUNTIF( AV$7:AV11, AV11 )</f>
        <v>2</v>
      </c>
      <c r="AX11" s="287">
        <f t="shared" si="22"/>
        <v>24.2</v>
      </c>
      <c r="AY11" s="234">
        <f t="shared" si="23"/>
        <v>25</v>
      </c>
      <c r="AZ11" s="236"/>
      <c r="BA11" s="236"/>
      <c r="BC11" s="234">
        <f t="shared" ca="1" si="24"/>
        <v>5</v>
      </c>
      <c r="BD11" s="288">
        <f t="shared" ca="1" si="7"/>
        <v>26</v>
      </c>
      <c r="BF11" s="240" t="str">
        <f t="shared" ca="1" si="8"/>
        <v>Integrys Energy Group,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TEG</v>
      </c>
    </row>
    <row r="12" spans="1:61" ht="13.8" x14ac:dyDescent="0.25">
      <c r="A12" s="303" t="s">
        <v>369</v>
      </c>
      <c r="B12" s="304" t="s">
        <v>10</v>
      </c>
      <c r="C12" s="304">
        <v>20</v>
      </c>
      <c r="D12" s="304" t="s">
        <v>368</v>
      </c>
      <c r="E12" s="305" t="str">
        <f t="shared" ca="1" si="0"/>
        <v>MR</v>
      </c>
      <c r="F12" s="306"/>
      <c r="G12" s="307">
        <f t="shared" ca="1" si="1"/>
        <v>35</v>
      </c>
      <c r="H12" s="250"/>
      <c r="I12" s="318"/>
      <c r="J12" s="295" t="s">
        <v>49</v>
      </c>
      <c r="K12" s="318"/>
      <c r="L12" s="295">
        <f t="shared" si="10"/>
        <v>12</v>
      </c>
      <c r="M12" s="296">
        <f t="shared" si="11"/>
        <v>0.21052631578947367</v>
      </c>
      <c r="N12" s="318"/>
      <c r="O12" s="295">
        <f t="shared" ca="1" si="12"/>
        <v>7</v>
      </c>
      <c r="P12" s="296">
        <f t="shared" ca="1" si="13"/>
        <v>0.1891891891891892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12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14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40</v>
      </c>
      <c r="AW12" s="234">
        <f>COUNTIF( AV$7:AV12, AV12 )</f>
        <v>2</v>
      </c>
      <c r="AX12" s="287">
        <f t="shared" si="22"/>
        <v>40.200000000000003</v>
      </c>
      <c r="AY12" s="234">
        <f t="shared" si="23"/>
        <v>41</v>
      </c>
      <c r="AZ12" s="236"/>
      <c r="BA12" s="236"/>
      <c r="BC12" s="234">
        <f t="shared" ca="1" si="24"/>
        <v>6</v>
      </c>
      <c r="BD12" s="288">
        <f t="shared" ca="1" si="7"/>
        <v>30</v>
      </c>
      <c r="BF12" s="240" t="str">
        <f t="shared" ca="1" si="8"/>
        <v>NextEra Energy,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NEE</v>
      </c>
    </row>
    <row r="13" spans="1:61" ht="13.8" x14ac:dyDescent="0.25">
      <c r="A13" s="303" t="s">
        <v>512</v>
      </c>
      <c r="B13" s="304" t="s">
        <v>10</v>
      </c>
      <c r="C13" s="304">
        <v>20</v>
      </c>
      <c r="D13" s="304" t="s">
        <v>511</v>
      </c>
      <c r="E13" s="305" t="str">
        <f t="shared" ca="1" si="0"/>
        <v>R</v>
      </c>
      <c r="F13" s="306"/>
      <c r="G13" s="307">
        <f t="shared" ca="1" si="1"/>
        <v>37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7.0175438596491224E-2</v>
      </c>
      <c r="N13" s="319"/>
      <c r="O13" s="297">
        <f t="shared" ca="1" si="12"/>
        <v>3</v>
      </c>
      <c r="P13" s="298">
        <f t="shared" ca="1" si="13"/>
        <v>8.1081081081081086E-2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2"/>
        <v>0</v>
      </c>
      <c r="AG13" s="236">
        <f t="shared" ca="1" si="3"/>
        <v>1</v>
      </c>
      <c r="AH13" s="236" t="str">
        <f t="shared" ca="1" si="19"/>
        <v/>
      </c>
      <c r="AJ13" s="236">
        <f t="shared" ca="1" si="4"/>
        <v>24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5"/>
        <v>Change</v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11</v>
      </c>
      <c r="AW13" s="234">
        <f>COUNTIF( AV$7:AV13, AV13 )</f>
        <v>3</v>
      </c>
      <c r="AX13" s="287">
        <f t="shared" si="22"/>
        <v>11.3</v>
      </c>
      <c r="AY13" s="234">
        <f t="shared" si="23"/>
        <v>13</v>
      </c>
      <c r="AZ13" s="236"/>
      <c r="BA13" s="236"/>
      <c r="BC13" s="234">
        <f t="shared" ca="1" si="24"/>
        <v>7</v>
      </c>
      <c r="BD13" s="288">
        <f t="shared" ca="1" si="7"/>
        <v>32</v>
      </c>
      <c r="BF13" s="240" t="str">
        <f t="shared" ca="1" si="8"/>
        <v>Eversource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ES</v>
      </c>
    </row>
    <row r="14" spans="1:61" ht="13.8" x14ac:dyDescent="0.25">
      <c r="A14" s="303" t="s">
        <v>14</v>
      </c>
      <c r="B14" s="304" t="s">
        <v>10</v>
      </c>
      <c r="C14" s="304">
        <v>20</v>
      </c>
      <c r="D14" s="304" t="s">
        <v>334</v>
      </c>
      <c r="E14" s="305" t="str">
        <f t="shared" ca="1" si="0"/>
        <v>R</v>
      </c>
      <c r="F14" s="306"/>
      <c r="G14" s="307">
        <f t="shared" ca="1" si="1"/>
        <v>58</v>
      </c>
      <c r="H14" s="250"/>
      <c r="I14" s="320"/>
      <c r="J14" s="291" t="s">
        <v>80</v>
      </c>
      <c r="K14" s="320"/>
      <c r="L14" s="291">
        <f>SUM(L8:L13)</f>
        <v>57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18.350877192982455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24</v>
      </c>
      <c r="AW14" s="234">
        <f>COUNTIF( AV$7:AV14, AV14 )</f>
        <v>3</v>
      </c>
      <c r="AX14" s="287">
        <f t="shared" si="22"/>
        <v>24.3</v>
      </c>
      <c r="AY14" s="234">
        <f t="shared" si="23"/>
        <v>26</v>
      </c>
      <c r="AZ14" s="236"/>
      <c r="BA14" s="236"/>
      <c r="BC14" s="234">
        <f t="shared" ca="1" si="24"/>
        <v>8</v>
      </c>
      <c r="BD14" s="288">
        <f t="shared" ca="1" si="7"/>
        <v>51</v>
      </c>
      <c r="BF14" s="240" t="str">
        <f t="shared" ca="1" si="8"/>
        <v>Vectren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VVC</v>
      </c>
    </row>
    <row r="15" spans="1:61" ht="13.8" x14ac:dyDescent="0.25">
      <c r="A15" s="303" t="s">
        <v>26</v>
      </c>
      <c r="B15" s="304" t="s">
        <v>10</v>
      </c>
      <c r="C15" s="304">
        <v>20</v>
      </c>
      <c r="D15" s="304" t="s">
        <v>335</v>
      </c>
      <c r="E15" s="305" t="str">
        <f t="shared" ca="1" si="0"/>
        <v>R</v>
      </c>
      <c r="F15" s="306"/>
      <c r="G15" s="307">
        <f t="shared" ca="1" si="1"/>
        <v>60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40</v>
      </c>
      <c r="AW15" s="234">
        <f>COUNTIF( AV$7:AV15, AV15 )</f>
        <v>3</v>
      </c>
      <c r="AX15" s="287">
        <f t="shared" si="22"/>
        <v>40.299999999999997</v>
      </c>
      <c r="AY15" s="234">
        <f t="shared" si="23"/>
        <v>42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Wisconsin Energy Corporation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WEC</v>
      </c>
    </row>
    <row r="16" spans="1:61" ht="13.8" x14ac:dyDescent="0.25">
      <c r="A16" s="303" t="s">
        <v>257</v>
      </c>
      <c r="B16" s="304" t="s">
        <v>10</v>
      </c>
      <c r="C16" s="304">
        <v>20</v>
      </c>
      <c r="D16" s="304" t="s">
        <v>337</v>
      </c>
      <c r="E16" s="305" t="str">
        <f t="shared" ca="1" si="0"/>
        <v>R</v>
      </c>
      <c r="F16" s="306"/>
      <c r="G16" s="307">
        <f t="shared" ca="1" si="1"/>
        <v>61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18.263157894736842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18.297297297297298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18.764705882352942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18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54</v>
      </c>
      <c r="BF16" s="240" t="str">
        <f t="shared" ca="1" si="8"/>
        <v>Xcel Energy Inc.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XEL</v>
      </c>
    </row>
    <row r="17" spans="1:61" ht="13.8" x14ac:dyDescent="0.25">
      <c r="A17" s="303" t="s">
        <v>15</v>
      </c>
      <c r="B17" s="304" t="s">
        <v>16</v>
      </c>
      <c r="C17" s="304">
        <v>19</v>
      </c>
      <c r="D17" s="304" t="s">
        <v>276</v>
      </c>
      <c r="E17" s="305" t="str">
        <f t="shared" ca="1" si="0"/>
        <v>R</v>
      </c>
      <c r="F17" s="306"/>
      <c r="G17" s="307">
        <f t="shared" ca="1" si="1"/>
        <v>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18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1</v>
      </c>
      <c r="BF17" s="240" t="str">
        <f t="shared" ca="1" si="8"/>
        <v>ALLETE, Inc.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ALE</v>
      </c>
    </row>
    <row r="18" spans="1:61" ht="13.8" x14ac:dyDescent="0.25">
      <c r="A18" s="303" t="s">
        <v>17</v>
      </c>
      <c r="B18" s="304" t="s">
        <v>16</v>
      </c>
      <c r="C18" s="304">
        <v>19</v>
      </c>
      <c r="D18" s="304" t="s">
        <v>306</v>
      </c>
      <c r="E18" s="305" t="str">
        <f t="shared" ca="1" si="0"/>
        <v>R</v>
      </c>
      <c r="F18" s="306"/>
      <c r="G18" s="307">
        <f t="shared" ca="1" si="1"/>
        <v>8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19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40</v>
      </c>
      <c r="AW18" s="234">
        <f>COUNTIF( AV$7:AV18, AV18 )</f>
        <v>4</v>
      </c>
      <c r="AX18" s="287">
        <f t="shared" si="22"/>
        <v>40.4</v>
      </c>
      <c r="AY18" s="234">
        <f t="shared" si="23"/>
        <v>43</v>
      </c>
      <c r="AZ18" s="236"/>
      <c r="BA18" s="236"/>
      <c r="BC18" s="234">
        <f t="shared" ca="1" si="24"/>
        <v>12</v>
      </c>
      <c r="BD18" s="288">
        <f t="shared" ca="1" si="7"/>
        <v>2</v>
      </c>
      <c r="BF18" s="240" t="str">
        <f t="shared" ca="1" si="8"/>
        <v>Alliant Energy Corporation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LNT</v>
      </c>
    </row>
    <row r="19" spans="1:61" ht="13.8" x14ac:dyDescent="0.25">
      <c r="A19" s="303" t="s">
        <v>29</v>
      </c>
      <c r="B19" s="304" t="s">
        <v>16</v>
      </c>
      <c r="C19" s="304">
        <v>19</v>
      </c>
      <c r="D19" s="304" t="s">
        <v>285</v>
      </c>
      <c r="E19" s="305" t="str">
        <f t="shared" ca="1" si="0"/>
        <v>MR</v>
      </c>
      <c r="F19" s="306"/>
      <c r="G19" s="307">
        <f t="shared" ca="1" si="1"/>
        <v>13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20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11</v>
      </c>
      <c r="AW19" s="234">
        <f>COUNTIF( AV$7:AV19, AV19 )</f>
        <v>4</v>
      </c>
      <c r="AX19" s="287">
        <f t="shared" si="22"/>
        <v>11.4</v>
      </c>
      <c r="AY19" s="234">
        <f t="shared" si="23"/>
        <v>14</v>
      </c>
      <c r="AZ19" s="236"/>
      <c r="BA19" s="236"/>
      <c r="BC19" s="234">
        <f t="shared" ca="1" si="24"/>
        <v>13</v>
      </c>
      <c r="BD19" s="288">
        <f t="shared" ca="1" si="7"/>
        <v>7</v>
      </c>
      <c r="BF19" s="240" t="str">
        <f t="shared" ca="1" si="8"/>
        <v>CenterPoint Energy, Inc.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CNP</v>
      </c>
    </row>
    <row r="20" spans="1:61" ht="13.8" x14ac:dyDescent="0.25">
      <c r="A20" s="303" t="s">
        <v>31</v>
      </c>
      <c r="B20" s="304" t="s">
        <v>16</v>
      </c>
      <c r="C20" s="304">
        <v>19</v>
      </c>
      <c r="D20" s="304" t="s">
        <v>288</v>
      </c>
      <c r="E20" s="305" t="str">
        <f t="shared" ca="1" si="0"/>
        <v>R</v>
      </c>
      <c r="F20" s="306"/>
      <c r="G20" s="307">
        <f t="shared" ca="1" si="1"/>
        <v>21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21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10</v>
      </c>
      <c r="AS20" s="286">
        <v>20</v>
      </c>
      <c r="AT20" s="289" t="s">
        <v>289</v>
      </c>
      <c r="AV20" s="234">
        <f t="shared" si="21"/>
        <v>2</v>
      </c>
      <c r="AW20" s="234">
        <f>COUNTIF( AV$7:AV20, AV20 )</f>
        <v>3</v>
      </c>
      <c r="AX20" s="287">
        <f t="shared" si="22"/>
        <v>2.2999999999999998</v>
      </c>
      <c r="AY20" s="234">
        <f t="shared" si="23"/>
        <v>4</v>
      </c>
      <c r="AZ20" s="236"/>
      <c r="BA20" s="236"/>
      <c r="BC20" s="234">
        <f t="shared" ca="1" si="24"/>
        <v>14</v>
      </c>
      <c r="BD20" s="288">
        <f t="shared" ca="1" si="7"/>
        <v>13</v>
      </c>
      <c r="BF20" s="240" t="str">
        <f t="shared" ca="1" si="8"/>
        <v>DTE Energy Company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DTE</v>
      </c>
    </row>
    <row r="21" spans="1:61" ht="13.8" x14ac:dyDescent="0.25">
      <c r="A21" s="303" t="s">
        <v>451</v>
      </c>
      <c r="B21" s="304" t="s">
        <v>16</v>
      </c>
      <c r="C21" s="304">
        <v>19</v>
      </c>
      <c r="D21" s="304" t="s">
        <v>443</v>
      </c>
      <c r="E21" s="305" t="str">
        <f t="shared" ca="1" si="0"/>
        <v>R</v>
      </c>
      <c r="F21" s="306"/>
      <c r="G21" s="307">
        <f t="shared" ca="1" si="1"/>
        <v>63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>
        <f t="shared" ca="1" si="19"/>
        <v>1</v>
      </c>
      <c r="AJ21" s="236">
        <f t="shared" ca="1" si="4"/>
        <v>12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5"/>
        <v>Change</v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40</v>
      </c>
      <c r="AW21" s="234">
        <f>COUNTIF( AV$7:AV21, AV21 )</f>
        <v>5</v>
      </c>
      <c r="AX21" s="287">
        <f t="shared" si="22"/>
        <v>40.5</v>
      </c>
      <c r="AY21" s="234">
        <f t="shared" si="23"/>
        <v>44</v>
      </c>
      <c r="AZ21" s="236"/>
      <c r="BA21" s="236"/>
      <c r="BC21" s="234">
        <f t="shared" ca="1" si="24"/>
        <v>15</v>
      </c>
      <c r="BD21" s="288">
        <f t="shared" ca="1" si="7"/>
        <v>24</v>
      </c>
      <c r="BF21" s="240" t="str">
        <f t="shared" ca="1" si="8"/>
        <v>Iberdrola USA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**EAST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24</v>
      </c>
      <c r="AW22" s="234">
        <f>COUNTIF( AV$7:AV22, AV22 )</f>
        <v>4</v>
      </c>
      <c r="AX22" s="287">
        <f t="shared" si="22"/>
        <v>24.4</v>
      </c>
      <c r="AY22" s="234">
        <f t="shared" si="23"/>
        <v>27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40</v>
      </c>
      <c r="AW23" s="234">
        <f>COUNTIF( AV$7:AV23, AV23 )</f>
        <v>6</v>
      </c>
      <c r="AX23" s="287">
        <f t="shared" si="22"/>
        <v>40.6</v>
      </c>
      <c r="AY23" s="234">
        <f t="shared" si="23"/>
        <v>45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21</v>
      </c>
      <c r="B24" s="304" t="s">
        <v>16</v>
      </c>
      <c r="C24" s="304">
        <v>19</v>
      </c>
      <c r="D24" s="304" t="s">
        <v>315</v>
      </c>
      <c r="E24" s="305" t="str">
        <f t="shared" ca="1" si="0"/>
        <v>MR</v>
      </c>
      <c r="F24" s="306"/>
      <c r="G24" s="307">
        <f t="shared" ca="1" si="1"/>
        <v>41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54</v>
      </c>
      <c r="AW24" s="234">
        <f>COUNTIF( AV$7:AV24, AV24 )</f>
        <v>1</v>
      </c>
      <c r="AX24" s="287">
        <f t="shared" si="22"/>
        <v>54.1</v>
      </c>
      <c r="AY24" s="234">
        <f t="shared" si="23"/>
        <v>54</v>
      </c>
      <c r="AZ24" s="236"/>
      <c r="BA24" s="236"/>
      <c r="BC24" s="234">
        <f t="shared" ca="1" si="24"/>
        <v>18</v>
      </c>
      <c r="BD24" s="288">
        <f t="shared" ca="1" si="7"/>
        <v>35</v>
      </c>
      <c r="BF24" s="240" t="str">
        <f t="shared" ca="1" si="8"/>
        <v>OGE Energy Corp.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OGE</v>
      </c>
    </row>
    <row r="25" spans="1:61" ht="13.8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43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24</v>
      </c>
      <c r="AW25" s="234">
        <f>COUNTIF( AV$7:AV25, AV25 )</f>
        <v>5</v>
      </c>
      <c r="AX25" s="287">
        <f t="shared" si="22"/>
        <v>24.5</v>
      </c>
      <c r="AY25" s="234">
        <f t="shared" si="23"/>
        <v>28</v>
      </c>
      <c r="AZ25" s="236"/>
      <c r="BA25" s="236"/>
      <c r="BC25" s="234">
        <f t="shared" ca="1" si="24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POM</v>
      </c>
    </row>
    <row r="26" spans="1:61" ht="13.8" x14ac:dyDescent="0.25">
      <c r="A26" s="303" t="s">
        <v>256</v>
      </c>
      <c r="B26" s="304" t="s">
        <v>16</v>
      </c>
      <c r="C26" s="304">
        <v>19</v>
      </c>
      <c r="D26" s="304" t="s">
        <v>319</v>
      </c>
      <c r="E26" s="305" t="str">
        <f t="shared" ca="1" si="0"/>
        <v>R</v>
      </c>
      <c r="F26" s="306"/>
      <c r="G26" s="307">
        <f t="shared" ca="1" si="1"/>
        <v>49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24</v>
      </c>
      <c r="AW26" s="234">
        <f>COUNTIF( AV$7:AV26, AV26 )</f>
        <v>6</v>
      </c>
      <c r="AX26" s="287">
        <f t="shared" si="22"/>
        <v>24.6</v>
      </c>
      <c r="AY26" s="234">
        <f t="shared" si="23"/>
        <v>29</v>
      </c>
      <c r="AZ26" s="236"/>
      <c r="BA26" s="236"/>
      <c r="BC26" s="234">
        <f t="shared" ca="1" si="24"/>
        <v>20</v>
      </c>
      <c r="BD26" s="288">
        <f t="shared" ca="1" si="7"/>
        <v>43</v>
      </c>
      <c r="BF26" s="240" t="str">
        <f t="shared" ca="1" si="8"/>
        <v>Progress Energy, Inc.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PGN</v>
      </c>
    </row>
    <row r="27" spans="1:61" ht="13.8" x14ac:dyDescent="0.25">
      <c r="A27" s="303" t="s">
        <v>13</v>
      </c>
      <c r="B27" s="304" t="s">
        <v>16</v>
      </c>
      <c r="C27" s="304">
        <v>19</v>
      </c>
      <c r="D27" s="304" t="s">
        <v>326</v>
      </c>
      <c r="E27" s="305" t="str">
        <f t="shared" ca="1" si="0"/>
        <v>MR</v>
      </c>
      <c r="F27" s="306"/>
      <c r="G27" s="307">
        <f t="shared" ca="1" si="1"/>
        <v>51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40</v>
      </c>
      <c r="AW27" s="234">
        <f>COUNTIF( AV$7:AV27, AV27 )</f>
        <v>7</v>
      </c>
      <c r="AX27" s="287">
        <f t="shared" si="22"/>
        <v>40.700000000000003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SCANA Corporation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SCG</v>
      </c>
    </row>
    <row r="28" spans="1:61" ht="13.8" x14ac:dyDescent="0.25">
      <c r="A28" s="303" t="s">
        <v>25</v>
      </c>
      <c r="B28" s="304" t="s">
        <v>16</v>
      </c>
      <c r="C28" s="304">
        <v>19</v>
      </c>
      <c r="D28" s="304" t="s">
        <v>328</v>
      </c>
      <c r="E28" s="305" t="str">
        <f t="shared" ca="1" si="0"/>
        <v>MR</v>
      </c>
      <c r="F28" s="306"/>
      <c r="G28" s="307">
        <f t="shared" ca="1" si="1"/>
        <v>52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24</v>
      </c>
      <c r="AW28" s="234">
        <f>COUNTIF( AV$7:AV28, AV28 )</f>
        <v>7</v>
      </c>
      <c r="AX28" s="287">
        <f t="shared" si="22"/>
        <v>24.7</v>
      </c>
      <c r="AY28" s="234">
        <f t="shared" si="23"/>
        <v>30</v>
      </c>
      <c r="AZ28" s="236"/>
      <c r="BA28" s="236"/>
      <c r="BC28" s="234">
        <f t="shared" ca="1" si="24"/>
        <v>22</v>
      </c>
      <c r="BD28" s="288">
        <f t="shared" ca="1" si="7"/>
        <v>47</v>
      </c>
      <c r="BF28" s="240" t="str">
        <f t="shared" ca="1" si="8"/>
        <v>Sempra Energy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SRE</v>
      </c>
    </row>
    <row r="29" spans="1:61" ht="13.8" x14ac:dyDescent="0.25">
      <c r="A29" s="303" t="s">
        <v>62</v>
      </c>
      <c r="B29" s="304" t="s">
        <v>16</v>
      </c>
      <c r="C29" s="304">
        <v>19</v>
      </c>
      <c r="D29" s="304" t="s">
        <v>329</v>
      </c>
      <c r="E29" s="305" t="str">
        <f t="shared" ca="1" si="0"/>
        <v>R</v>
      </c>
      <c r="F29" s="306"/>
      <c r="G29" s="307">
        <f t="shared" ca="1" si="1"/>
        <v>54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30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40</v>
      </c>
      <c r="AW29" s="234">
        <f>COUNTIF( AV$7:AV29, AV29 )</f>
        <v>8</v>
      </c>
      <c r="AX29" s="287">
        <f t="shared" si="22"/>
        <v>40.799999999999997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7"/>
        <v>49</v>
      </c>
      <c r="BF29" s="240" t="str">
        <f t="shared" ca="1" si="8"/>
        <v>TECO Energy, Inc.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TE</v>
      </c>
    </row>
    <row r="30" spans="1:61" ht="13.8" x14ac:dyDescent="0.25">
      <c r="A30" s="303" t="s">
        <v>258</v>
      </c>
      <c r="B30" s="304" t="s">
        <v>28</v>
      </c>
      <c r="C30" s="304">
        <v>18</v>
      </c>
      <c r="D30" s="304" t="s">
        <v>274</v>
      </c>
      <c r="E30" s="305" t="str">
        <f t="shared" ca="1" si="0"/>
        <v>R</v>
      </c>
      <c r="F30" s="306"/>
      <c r="G30" s="307">
        <f t="shared" ca="1" si="1"/>
        <v>10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31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16</v>
      </c>
      <c r="AS30" s="286">
        <v>19</v>
      </c>
      <c r="AT30" s="286" t="s">
        <v>443</v>
      </c>
      <c r="AV30" s="234">
        <f t="shared" si="21"/>
        <v>11</v>
      </c>
      <c r="AW30" s="234">
        <f>COUNTIF( AV$7:AV30, AV30 )</f>
        <v>5</v>
      </c>
      <c r="AX30" s="287">
        <f t="shared" si="22"/>
        <v>11.5</v>
      </c>
      <c r="AY30" s="234">
        <f t="shared" si="23"/>
        <v>15</v>
      </c>
      <c r="AZ30" s="236"/>
      <c r="BA30" s="236"/>
      <c r="BC30" s="234">
        <f t="shared" ca="1" si="24"/>
        <v>24</v>
      </c>
      <c r="BD30" s="288">
        <f t="shared" ca="1" si="7"/>
        <v>4</v>
      </c>
      <c r="BF30" s="240" t="str">
        <f t="shared" ca="1" si="8"/>
        <v>American Electric Power Company, Inc.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AEP</v>
      </c>
    </row>
    <row r="31" spans="1:61" ht="13.8" x14ac:dyDescent="0.25">
      <c r="A31" s="303" t="s">
        <v>55</v>
      </c>
      <c r="B31" s="304" t="s">
        <v>28</v>
      </c>
      <c r="C31" s="304">
        <v>18</v>
      </c>
      <c r="D31" s="304" t="s">
        <v>277</v>
      </c>
      <c r="E31" s="305" t="str">
        <f t="shared" ca="1" si="0"/>
        <v>R</v>
      </c>
      <c r="F31" s="306"/>
      <c r="G31" s="307">
        <f t="shared" ca="1" si="1"/>
        <v>11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32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24</v>
      </c>
      <c r="AW31" s="234">
        <f>COUNTIF( AV$7:AV31, AV31 )</f>
        <v>8</v>
      </c>
      <c r="AX31" s="287">
        <f t="shared" si="22"/>
        <v>24.8</v>
      </c>
      <c r="AY31" s="234">
        <f t="shared" si="23"/>
        <v>31</v>
      </c>
      <c r="AZ31" s="236"/>
      <c r="BA31" s="236"/>
      <c r="BC31" s="234">
        <f t="shared" ca="1" si="24"/>
        <v>25</v>
      </c>
      <c r="BD31" s="288">
        <f t="shared" ca="1" si="7"/>
        <v>5</v>
      </c>
      <c r="BF31" s="240" t="str">
        <f t="shared" ca="1" si="8"/>
        <v>Avista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AVA</v>
      </c>
    </row>
    <row r="32" spans="1:61" ht="13.8" x14ac:dyDescent="0.25">
      <c r="A32" s="303" t="s">
        <v>30</v>
      </c>
      <c r="B32" s="304" t="s">
        <v>28</v>
      </c>
      <c r="C32" s="304">
        <v>18</v>
      </c>
      <c r="D32" s="304" t="s">
        <v>284</v>
      </c>
      <c r="E32" s="305" t="str">
        <f t="shared" ca="1" si="0"/>
        <v>R</v>
      </c>
      <c r="F32" s="306"/>
      <c r="G32" s="307">
        <f t="shared" ca="1" si="1"/>
        <v>16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33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4</v>
      </c>
      <c r="AX32" s="287">
        <f t="shared" si="22"/>
        <v>2.4</v>
      </c>
      <c r="AY32" s="234">
        <f t="shared" si="23"/>
        <v>5</v>
      </c>
      <c r="AZ32" s="236"/>
      <c r="BA32" s="236"/>
      <c r="BC32" s="234">
        <f t="shared" ca="1" si="24"/>
        <v>26</v>
      </c>
      <c r="BD32" s="288">
        <f t="shared" ca="1" si="7"/>
        <v>8</v>
      </c>
      <c r="BF32" s="240" t="str">
        <f t="shared" ca="1" si="8"/>
        <v>Cleco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CNL</v>
      </c>
    </row>
    <row r="33" spans="1:61" ht="13.8" x14ac:dyDescent="0.25">
      <c r="A33" s="303" t="s">
        <v>34</v>
      </c>
      <c r="B33" s="304" t="s">
        <v>28</v>
      </c>
      <c r="C33" s="304">
        <v>18</v>
      </c>
      <c r="D33" s="304" t="s">
        <v>293</v>
      </c>
      <c r="E33" s="305" t="str">
        <f t="shared" ca="1" si="0"/>
        <v>R</v>
      </c>
      <c r="F33" s="306"/>
      <c r="G33" s="307">
        <f t="shared" ca="1" si="1"/>
        <v>24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34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40</v>
      </c>
      <c r="AW33" s="234">
        <f>COUNTIF( AV$7:AV33, AV33 )</f>
        <v>9</v>
      </c>
      <c r="AX33" s="287">
        <f t="shared" si="22"/>
        <v>40.9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7"/>
        <v>16</v>
      </c>
      <c r="BF33" s="240" t="str">
        <f t="shared" ca="1" si="8"/>
        <v>El Paso Electric Company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EE</v>
      </c>
    </row>
    <row r="34" spans="1:61" ht="13.8" x14ac:dyDescent="0.25">
      <c r="A34" s="303" t="s">
        <v>36</v>
      </c>
      <c r="B34" s="304" t="s">
        <v>28</v>
      </c>
      <c r="C34" s="304">
        <v>18</v>
      </c>
      <c r="D34" s="304" t="s">
        <v>296</v>
      </c>
      <c r="E34" s="305" t="str">
        <f t="shared" ca="1" si="0"/>
        <v>R</v>
      </c>
      <c r="F34" s="306"/>
      <c r="G34" s="307">
        <f t="shared" ca="1" si="1"/>
        <v>26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35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11</v>
      </c>
      <c r="AW34" s="234">
        <f>COUNTIF( AV$7:AV34, AV34 )</f>
        <v>6</v>
      </c>
      <c r="AX34" s="287">
        <f t="shared" si="22"/>
        <v>11.6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19</v>
      </c>
      <c r="BF34" s="240" t="str">
        <f t="shared" ca="1" si="8"/>
        <v>Entergy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ETR</v>
      </c>
    </row>
    <row r="35" spans="1:61" ht="13.8" x14ac:dyDescent="0.25">
      <c r="A35" s="303" t="s">
        <v>11</v>
      </c>
      <c r="B35" s="304" t="s">
        <v>28</v>
      </c>
      <c r="C35" s="304">
        <v>18</v>
      </c>
      <c r="D35" s="304" t="s">
        <v>297</v>
      </c>
      <c r="E35" s="305" t="str">
        <f t="shared" ca="1" si="0"/>
        <v>MR</v>
      </c>
      <c r="F35" s="306"/>
      <c r="G35" s="307">
        <f t="shared" ca="1" si="1"/>
        <v>27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11</v>
      </c>
      <c r="AW35" s="234">
        <f>COUNTIF( AV$7:AV35, AV35 )</f>
        <v>7</v>
      </c>
      <c r="AX35" s="287">
        <f t="shared" si="22"/>
        <v>11.7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20</v>
      </c>
      <c r="BF35" s="240" t="str">
        <f t="shared" ca="1" si="8"/>
        <v>Exelon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EXC</v>
      </c>
    </row>
    <row r="36" spans="1:61" ht="13.8" x14ac:dyDescent="0.25">
      <c r="A36" s="303" t="s">
        <v>260</v>
      </c>
      <c r="B36" s="304" t="s">
        <v>28</v>
      </c>
      <c r="C36" s="304">
        <v>18</v>
      </c>
      <c r="D36" s="304" t="s">
        <v>300</v>
      </c>
      <c r="E36" s="305" t="str">
        <f t="shared" ca="1" si="0"/>
        <v>R</v>
      </c>
      <c r="F36" s="306"/>
      <c r="G36" s="307">
        <f t="shared" ca="1" si="1"/>
        <v>29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37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5</v>
      </c>
      <c r="AX36" s="287">
        <f t="shared" si="22"/>
        <v>2.5</v>
      </c>
      <c r="AY36" s="234">
        <f t="shared" si="23"/>
        <v>6</v>
      </c>
      <c r="AZ36" s="236"/>
      <c r="BA36" s="236"/>
      <c r="BC36" s="234">
        <f t="shared" ca="1" si="24"/>
        <v>30</v>
      </c>
      <c r="BD36" s="288">
        <f t="shared" ca="1" si="7"/>
        <v>22</v>
      </c>
      <c r="BF36" s="240" t="str">
        <f t="shared" ca="1" si="8"/>
        <v>Great Plains Energy Inc.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GXP</v>
      </c>
    </row>
    <row r="37" spans="1:61" ht="13.8" x14ac:dyDescent="0.25">
      <c r="A37" s="303" t="s">
        <v>20</v>
      </c>
      <c r="B37" s="304" t="s">
        <v>28</v>
      </c>
      <c r="C37" s="304">
        <v>18</v>
      </c>
      <c r="D37" s="304" t="s">
        <v>302</v>
      </c>
      <c r="E37" s="305" t="str">
        <f t="shared" ca="1" si="0"/>
        <v>R</v>
      </c>
      <c r="F37" s="306"/>
      <c r="G37" s="307">
        <f t="shared" ca="1" si="1"/>
        <v>31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38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40</v>
      </c>
      <c r="AW37" s="234">
        <f>COUNTIF( AV$7:AV37, AV37 )</f>
        <v>10</v>
      </c>
      <c r="AX37" s="287">
        <f t="shared" si="22"/>
        <v>41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7"/>
        <v>25</v>
      </c>
      <c r="BF37" s="240" t="str">
        <f t="shared" ca="1" si="8"/>
        <v>IDACORP,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IDA</v>
      </c>
    </row>
    <row r="38" spans="1:61" ht="13.8" x14ac:dyDescent="0.25">
      <c r="A38" s="303" t="s">
        <v>66</v>
      </c>
      <c r="B38" s="304" t="s">
        <v>28</v>
      </c>
      <c r="C38" s="304">
        <v>18</v>
      </c>
      <c r="D38" s="304" t="s">
        <v>314</v>
      </c>
      <c r="E38" s="305" t="str">
        <f t="shared" ca="1" si="0"/>
        <v>R</v>
      </c>
      <c r="F38" s="306"/>
      <c r="G38" s="307">
        <f t="shared" ca="1" si="1"/>
        <v>38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6</v>
      </c>
      <c r="AX38" s="287">
        <f t="shared" si="22"/>
        <v>2.6</v>
      </c>
      <c r="AY38" s="234">
        <f t="shared" si="23"/>
        <v>7</v>
      </c>
      <c r="AZ38" s="236"/>
      <c r="BA38" s="236"/>
      <c r="BC38" s="234">
        <f t="shared" ca="1" si="24"/>
        <v>32</v>
      </c>
      <c r="BD38" s="288">
        <f t="shared" ca="1" si="7"/>
        <v>33</v>
      </c>
      <c r="BF38" s="240" t="str">
        <f t="shared" ca="1" si="8"/>
        <v>NorthWestern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NWE</v>
      </c>
    </row>
    <row r="39" spans="1:61" ht="13.8" x14ac:dyDescent="0.25">
      <c r="A39" s="303" t="s">
        <v>53</v>
      </c>
      <c r="B39" s="304" t="s">
        <v>28</v>
      </c>
      <c r="C39" s="304">
        <v>18</v>
      </c>
      <c r="D39" s="304" t="s">
        <v>317</v>
      </c>
      <c r="E39" s="305" t="str">
        <f t="shared" ca="1" si="0"/>
        <v>R</v>
      </c>
      <c r="F39" s="306"/>
      <c r="G39" s="307">
        <f t="shared" ca="1" si="1"/>
        <v>44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24</v>
      </c>
      <c r="AW39" s="234">
        <f>COUNTIF( AV$7:AV39, AV39 )</f>
        <v>9</v>
      </c>
      <c r="AX39" s="287">
        <f t="shared" si="22"/>
        <v>24.9</v>
      </c>
      <c r="AY39" s="234">
        <f t="shared" si="23"/>
        <v>32</v>
      </c>
      <c r="AZ39" s="236"/>
      <c r="BA39" s="236"/>
      <c r="BC39" s="234">
        <f t="shared" ca="1" si="24"/>
        <v>33</v>
      </c>
      <c r="BD39" s="288">
        <f t="shared" ca="1" si="7"/>
        <v>38</v>
      </c>
      <c r="BF39" s="240" t="str">
        <f t="shared" ref="BF39:BF63" ca="1" si="25">OFFSET( AQ$6, $BD39, 0 )</f>
        <v>PG&amp;E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PCG</v>
      </c>
    </row>
    <row r="40" spans="1:61" ht="13.8" x14ac:dyDescent="0.25">
      <c r="A40" s="303" t="s">
        <v>41</v>
      </c>
      <c r="B40" s="304" t="s">
        <v>28</v>
      </c>
      <c r="C40" s="304">
        <v>18</v>
      </c>
      <c r="D40" s="304" t="s">
        <v>321</v>
      </c>
      <c r="E40" s="305" t="str">
        <f t="shared" ca="1" si="0"/>
        <v>R</v>
      </c>
      <c r="F40" s="306"/>
      <c r="G40" s="307">
        <f t="shared" ca="1" si="1"/>
        <v>45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52</v>
      </c>
      <c r="AW40" s="234">
        <f>COUNTIF( AV$7:AV40, AV40 )</f>
        <v>1</v>
      </c>
      <c r="AX40" s="287">
        <f t="shared" si="22"/>
        <v>52.1</v>
      </c>
      <c r="AY40" s="234">
        <f t="shared" si="23"/>
        <v>52</v>
      </c>
      <c r="AZ40" s="236"/>
      <c r="BA40" s="236"/>
      <c r="BC40" s="234">
        <f t="shared" ca="1" si="24"/>
        <v>34</v>
      </c>
      <c r="BD40" s="288">
        <f t="shared" ca="1" si="7"/>
        <v>39</v>
      </c>
      <c r="BF40" s="240" t="str">
        <f t="shared" ca="1" si="25"/>
        <v>Pinnacle West Capital Corporation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PNW</v>
      </c>
    </row>
    <row r="41" spans="1:61" ht="13.8" x14ac:dyDescent="0.25">
      <c r="A41" s="303" t="s">
        <v>24</v>
      </c>
      <c r="B41" s="304" t="s">
        <v>28</v>
      </c>
      <c r="C41" s="304">
        <v>18</v>
      </c>
      <c r="D41" s="304" t="s">
        <v>323</v>
      </c>
      <c r="E41" s="305" t="str">
        <f t="shared" ca="1" si="0"/>
        <v>R</v>
      </c>
      <c r="F41" s="306"/>
      <c r="G41" s="307">
        <f t="shared" ca="1" si="1"/>
        <v>47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11</v>
      </c>
      <c r="AW41" s="234">
        <f>COUNTIF( AV$7:AV41, AV41 )</f>
        <v>8</v>
      </c>
      <c r="AX41" s="287">
        <f t="shared" si="22"/>
        <v>11.8</v>
      </c>
      <c r="AY41" s="234">
        <f t="shared" si="23"/>
        <v>18</v>
      </c>
      <c r="AZ41" s="236"/>
      <c r="BA41" s="236"/>
      <c r="BC41" s="234">
        <f t="shared" ca="1" si="24"/>
        <v>35</v>
      </c>
      <c r="BD41" s="288">
        <f t="shared" ca="1" si="7"/>
        <v>41</v>
      </c>
      <c r="BF41" s="240" t="str">
        <f t="shared" ca="1" si="25"/>
        <v>Portland General Electric Company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POR</v>
      </c>
    </row>
    <row r="42" spans="1:61" ht="13.8" x14ac:dyDescent="0.25">
      <c r="A42" s="303" t="s">
        <v>43</v>
      </c>
      <c r="B42" s="304" t="s">
        <v>28</v>
      </c>
      <c r="C42" s="304">
        <v>18</v>
      </c>
      <c r="D42" s="304" t="s">
        <v>324</v>
      </c>
      <c r="E42" s="305" t="str">
        <f t="shared" ca="1" si="0"/>
        <v>MR</v>
      </c>
      <c r="F42" s="306"/>
      <c r="G42" s="307">
        <f t="shared" ca="1" si="1"/>
        <v>48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40</v>
      </c>
      <c r="AW42" s="234">
        <f>COUNTIF( AV$7:AV42, AV42 )</f>
        <v>11</v>
      </c>
      <c r="AX42" s="287">
        <f t="shared" si="22"/>
        <v>41.1</v>
      </c>
      <c r="AY42" s="234">
        <f t="shared" si="23"/>
        <v>50</v>
      </c>
      <c r="AZ42" s="236"/>
      <c r="BA42" s="236"/>
      <c r="BC42" s="234">
        <f t="shared" ca="1" si="24"/>
        <v>36</v>
      </c>
      <c r="BD42" s="288">
        <f t="shared" ca="1" si="7"/>
        <v>42</v>
      </c>
      <c r="BF42" s="240" t="str">
        <f t="shared" ca="1" si="25"/>
        <v>PPL Corporation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PPL</v>
      </c>
    </row>
    <row r="43" spans="1:61" ht="13.8" x14ac:dyDescent="0.25">
      <c r="A43" s="303" t="s">
        <v>45</v>
      </c>
      <c r="B43" s="304" t="s">
        <v>28</v>
      </c>
      <c r="C43" s="304">
        <v>18</v>
      </c>
      <c r="D43" s="304" t="s">
        <v>318</v>
      </c>
      <c r="E43" s="305" t="str">
        <f t="shared" ca="1" si="0"/>
        <v>MR</v>
      </c>
      <c r="F43" s="306"/>
      <c r="G43" s="307">
        <f t="shared" ca="1" si="1"/>
        <v>50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11</v>
      </c>
      <c r="AW43" s="234">
        <f>COUNTIF( AV$7:AV43, AV43 )</f>
        <v>9</v>
      </c>
      <c r="AX43" s="287">
        <f t="shared" si="22"/>
        <v>11.9</v>
      </c>
      <c r="AY43" s="234">
        <f t="shared" si="23"/>
        <v>19</v>
      </c>
      <c r="AZ43" s="236"/>
      <c r="BA43" s="236"/>
      <c r="BC43" s="234">
        <f t="shared" ca="1" si="24"/>
        <v>37</v>
      </c>
      <c r="BD43" s="288">
        <f t="shared" ca="1" si="7"/>
        <v>44</v>
      </c>
      <c r="BF43" s="240" t="str">
        <f t="shared" ca="1" si="25"/>
        <v>Public Service Enterprise Group Incorporated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PEG</v>
      </c>
    </row>
    <row r="44" spans="1:61" ht="13.8" x14ac:dyDescent="0.25">
      <c r="A44" s="303" t="s">
        <v>75</v>
      </c>
      <c r="B44" s="304" t="s">
        <v>28</v>
      </c>
      <c r="C44" s="304">
        <v>18</v>
      </c>
      <c r="D44" s="304" t="s">
        <v>331</v>
      </c>
      <c r="E44" s="305" t="str">
        <f t="shared" ca="1" si="0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9" t="s">
        <v>317</v>
      </c>
      <c r="AV44" s="234">
        <f t="shared" si="21"/>
        <v>24</v>
      </c>
      <c r="AW44" s="234">
        <f>COUNTIF( AV$7:AV44, AV44 )</f>
        <v>10</v>
      </c>
      <c r="AX44" s="287">
        <f t="shared" si="22"/>
        <v>25</v>
      </c>
      <c r="AY44" s="234">
        <f t="shared" si="23"/>
        <v>33</v>
      </c>
      <c r="AZ44" s="236"/>
      <c r="BA44" s="236"/>
      <c r="BC44" s="234">
        <f t="shared" ca="1" si="24"/>
        <v>38</v>
      </c>
      <c r="BD44" s="288">
        <f t="shared" ca="1" si="7"/>
        <v>50</v>
      </c>
      <c r="BF44" s="240" t="str">
        <f t="shared" ca="1" si="25"/>
        <v>UIL Holdings Corporation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UIL</v>
      </c>
    </row>
    <row r="45" spans="1:61" ht="13.8" x14ac:dyDescent="0.25">
      <c r="A45" s="303" t="s">
        <v>59</v>
      </c>
      <c r="B45" s="304" t="s">
        <v>28</v>
      </c>
      <c r="C45" s="304">
        <v>18</v>
      </c>
      <c r="D45" s="304" t="s">
        <v>336</v>
      </c>
      <c r="E45" s="305" t="str">
        <f t="shared" ca="1" si="0"/>
        <v>R</v>
      </c>
      <c r="F45" s="306"/>
      <c r="G45" s="307">
        <f t="shared" ca="1" si="1"/>
        <v>59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41</v>
      </c>
      <c r="AR45" s="286" t="s">
        <v>28</v>
      </c>
      <c r="AS45" s="286">
        <v>18</v>
      </c>
      <c r="AT45" s="286" t="s">
        <v>321</v>
      </c>
      <c r="AV45" s="234">
        <f t="shared" si="21"/>
        <v>24</v>
      </c>
      <c r="AW45" s="234">
        <f>COUNTIF( AV$7:AV45, AV45 )</f>
        <v>11</v>
      </c>
      <c r="AX45" s="287">
        <f t="shared" si="22"/>
        <v>25.1</v>
      </c>
      <c r="AY45" s="234">
        <f t="shared" si="23"/>
        <v>34</v>
      </c>
      <c r="AZ45" s="236"/>
      <c r="BA45" s="236"/>
      <c r="BC45" s="234">
        <f t="shared" ca="1" si="24"/>
        <v>39</v>
      </c>
      <c r="BD45" s="288">
        <f t="shared" ca="1" si="7"/>
        <v>52</v>
      </c>
      <c r="BF45" s="240" t="str">
        <f t="shared" ca="1" si="25"/>
        <v>Westar Energy, Inc.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WR</v>
      </c>
    </row>
    <row r="46" spans="1:61" ht="13.8" x14ac:dyDescent="0.25">
      <c r="A46" s="303" t="s">
        <v>9</v>
      </c>
      <c r="B46" s="304" t="s">
        <v>49</v>
      </c>
      <c r="C46" s="304">
        <v>17</v>
      </c>
      <c r="D46" s="304" t="s">
        <v>273</v>
      </c>
      <c r="E46" s="305" t="str">
        <f t="shared" ca="1" si="0"/>
        <v>R</v>
      </c>
      <c r="F46" s="306"/>
      <c r="G46" s="307">
        <f t="shared" ca="1" si="1"/>
        <v>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47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5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40</v>
      </c>
      <c r="AW46" s="234">
        <f>COUNTIF( AV$7:AV46, AV46 )</f>
        <v>12</v>
      </c>
      <c r="AX46" s="287">
        <f t="shared" si="22"/>
        <v>41.2</v>
      </c>
      <c r="AY46" s="234">
        <f t="shared" si="23"/>
        <v>51</v>
      </c>
      <c r="AZ46" s="236"/>
      <c r="BA46" s="236"/>
      <c r="BC46" s="234">
        <f t="shared" ca="1" si="24"/>
        <v>40</v>
      </c>
      <c r="BD46" s="288">
        <f t="shared" ca="1" si="7"/>
        <v>3</v>
      </c>
      <c r="BF46" s="240" t="str">
        <f t="shared" ca="1" si="25"/>
        <v>Ameren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AEE</v>
      </c>
    </row>
    <row r="47" spans="1:61" ht="13.8" x14ac:dyDescent="0.25">
      <c r="A47" s="303" t="s">
        <v>48</v>
      </c>
      <c r="B47" s="304" t="s">
        <v>49</v>
      </c>
      <c r="C47" s="304">
        <v>17</v>
      </c>
      <c r="D47" s="304" t="s">
        <v>279</v>
      </c>
      <c r="E47" s="305" t="str">
        <f t="shared" ca="1" si="0"/>
        <v>MR</v>
      </c>
      <c r="F47" s="306"/>
      <c r="G47" s="307">
        <f t="shared" ca="1" si="1"/>
        <v>12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24</v>
      </c>
      <c r="AW47" s="234">
        <f>COUNTIF( AV$7:AV47, AV47 )</f>
        <v>12</v>
      </c>
      <c r="AX47" s="287">
        <f t="shared" si="22"/>
        <v>25.2</v>
      </c>
      <c r="AY47" s="234">
        <f t="shared" si="23"/>
        <v>35</v>
      </c>
      <c r="AZ47" s="236"/>
      <c r="BA47" s="236"/>
      <c r="BC47" s="234">
        <f t="shared" ca="1" si="24"/>
        <v>41</v>
      </c>
      <c r="BD47" s="288">
        <f t="shared" ca="1" si="7"/>
        <v>6</v>
      </c>
      <c r="BF47" s="240" t="str">
        <f t="shared" ca="1" si="25"/>
        <v>Black Hills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BKH</v>
      </c>
    </row>
    <row r="48" spans="1:61" ht="13.8" x14ac:dyDescent="0.25">
      <c r="A48" s="303" t="s">
        <v>60</v>
      </c>
      <c r="B48" s="304" t="s">
        <v>49</v>
      </c>
      <c r="C48" s="304">
        <v>17</v>
      </c>
      <c r="D48" s="304" t="s">
        <v>283</v>
      </c>
      <c r="E48" s="305" t="str">
        <f t="shared" ca="1" si="0"/>
        <v>R</v>
      </c>
      <c r="F48" s="306"/>
      <c r="G48" s="307">
        <f t="shared" ca="1" si="1"/>
        <v>17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24</v>
      </c>
      <c r="AW48" s="234">
        <f>COUNTIF( AV$7:AV48, AV48 )</f>
        <v>13</v>
      </c>
      <c r="AX48" s="287">
        <f t="shared" si="22"/>
        <v>25.3</v>
      </c>
      <c r="AY48" s="234">
        <f t="shared" si="23"/>
        <v>36</v>
      </c>
      <c r="AZ48" s="236"/>
      <c r="BA48" s="236"/>
      <c r="BC48" s="234">
        <f t="shared" ca="1" si="24"/>
        <v>42</v>
      </c>
      <c r="BD48" s="288">
        <f t="shared" ca="1" si="7"/>
        <v>9</v>
      </c>
      <c r="BF48" s="240" t="str">
        <f t="shared" ca="1" si="25"/>
        <v>CMS Energy Corporation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CMS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0"/>
        <v>R</v>
      </c>
      <c r="F49" s="306"/>
      <c r="G49" s="307">
        <f t="shared" ca="1" si="1"/>
        <v>64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256</v>
      </c>
      <c r="AR49" s="286" t="s">
        <v>16</v>
      </c>
      <c r="AS49" s="286">
        <v>19</v>
      </c>
      <c r="AT49" s="286" t="s">
        <v>319</v>
      </c>
      <c r="AV49" s="234">
        <f t="shared" si="21"/>
        <v>11</v>
      </c>
      <c r="AW49" s="234">
        <f>COUNTIF( AV$7:AV49, AV49 )</f>
        <v>10</v>
      </c>
      <c r="AX49" s="287">
        <f t="shared" si="22"/>
        <v>12</v>
      </c>
      <c r="AY49" s="234">
        <f t="shared" si="23"/>
        <v>20</v>
      </c>
      <c r="AZ49" s="236"/>
      <c r="BA49" s="236"/>
      <c r="BC49" s="234">
        <f t="shared" ca="1" si="24"/>
        <v>43</v>
      </c>
      <c r="BD49" s="288">
        <f t="shared" ca="1" si="7"/>
        <v>12</v>
      </c>
      <c r="BF49" s="240" t="str">
        <f t="shared" ca="1" si="25"/>
        <v>DPL Inc.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**DPL</v>
      </c>
    </row>
    <row r="50" spans="1:61" ht="13.8" x14ac:dyDescent="0.25">
      <c r="A50" s="303" t="s">
        <v>57</v>
      </c>
      <c r="B50" s="304" t="s">
        <v>49</v>
      </c>
      <c r="C50" s="304">
        <v>17</v>
      </c>
      <c r="D50" s="304" t="s">
        <v>295</v>
      </c>
      <c r="E50" s="305" t="str">
        <f t="shared" ca="1" si="0"/>
        <v>R</v>
      </c>
      <c r="F50" s="306"/>
      <c r="G50" s="307">
        <f t="shared" ca="1" si="1"/>
        <v>23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45</v>
      </c>
      <c r="AR50" s="286" t="s">
        <v>28</v>
      </c>
      <c r="AS50" s="286">
        <v>18</v>
      </c>
      <c r="AT50" s="286" t="s">
        <v>318</v>
      </c>
      <c r="AV50" s="234">
        <f t="shared" si="21"/>
        <v>24</v>
      </c>
      <c r="AW50" s="234">
        <f>COUNTIF( AV$7:AV50, AV50 )</f>
        <v>14</v>
      </c>
      <c r="AX50" s="287">
        <f t="shared" si="22"/>
        <v>25.4</v>
      </c>
      <c r="AY50" s="234">
        <f t="shared" si="23"/>
        <v>37</v>
      </c>
      <c r="AZ50" s="236"/>
      <c r="BA50" s="236"/>
      <c r="BC50" s="234">
        <f t="shared" ca="1" si="24"/>
        <v>44</v>
      </c>
      <c r="BD50" s="288">
        <f t="shared" ca="1" si="7"/>
        <v>15</v>
      </c>
      <c r="BF50" s="240" t="str">
        <f t="shared" ca="1" si="25"/>
        <v>Edison International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EIX</v>
      </c>
    </row>
    <row r="51" spans="1:61" ht="13.8" x14ac:dyDescent="0.25">
      <c r="A51" s="303" t="s">
        <v>35</v>
      </c>
      <c r="B51" s="304" t="s">
        <v>49</v>
      </c>
      <c r="C51" s="304">
        <v>17</v>
      </c>
      <c r="D51" s="304" t="s">
        <v>292</v>
      </c>
      <c r="E51" s="305" t="str">
        <f t="shared" ca="1" si="0"/>
        <v>R</v>
      </c>
      <c r="F51" s="306"/>
      <c r="G51" s="307">
        <f t="shared" ca="1" si="1"/>
        <v>25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54</v>
      </c>
      <c r="AR51" s="286" t="s">
        <v>56</v>
      </c>
      <c r="AS51" s="286">
        <v>16</v>
      </c>
      <c r="AT51" s="286" t="s">
        <v>448</v>
      </c>
      <c r="AV51" s="234">
        <f t="shared" si="21"/>
        <v>52</v>
      </c>
      <c r="AW51" s="234">
        <f>COUNTIF( AV$7:AV51, AV51 )</f>
        <v>2</v>
      </c>
      <c r="AX51" s="287">
        <f t="shared" si="22"/>
        <v>52.2</v>
      </c>
      <c r="AY51" s="234">
        <f t="shared" si="23"/>
        <v>53</v>
      </c>
      <c r="AZ51" s="236"/>
      <c r="BA51" s="236"/>
      <c r="BC51" s="234">
        <f t="shared" ca="1" si="24"/>
        <v>45</v>
      </c>
      <c r="BD51" s="288">
        <f t="shared" ca="1" si="7"/>
        <v>17</v>
      </c>
      <c r="BF51" s="240" t="str">
        <f t="shared" ca="1" si="25"/>
        <v>Empire District Electric Company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EDE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28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13</v>
      </c>
      <c r="AR52" s="286" t="s">
        <v>16</v>
      </c>
      <c r="AS52" s="286">
        <v>19</v>
      </c>
      <c r="AT52" s="286" t="s">
        <v>326</v>
      </c>
      <c r="AV52" s="234">
        <f t="shared" si="21"/>
        <v>11</v>
      </c>
      <c r="AW52" s="234">
        <f>COUNTIF( AV$7:AV52, AV52 )</f>
        <v>11</v>
      </c>
      <c r="AX52" s="287">
        <f t="shared" si="22"/>
        <v>12.1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21</v>
      </c>
      <c r="BF52" s="240" t="str">
        <f t="shared" ca="1" si="25"/>
        <v>FirstEnergy Corp.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D</v>
      </c>
      <c r="F53" s="306"/>
      <c r="G53" s="307">
        <f t="shared" ca="1" si="1"/>
        <v>30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25</v>
      </c>
      <c r="AR53" s="286" t="s">
        <v>16</v>
      </c>
      <c r="AS53" s="286">
        <v>19</v>
      </c>
      <c r="AT53" s="286" t="s">
        <v>328</v>
      </c>
      <c r="AV53" s="234">
        <f t="shared" si="21"/>
        <v>11</v>
      </c>
      <c r="AW53" s="234">
        <f>COUNTIF( AV$7:AV53, AV53 )</f>
        <v>12</v>
      </c>
      <c r="AX53" s="287">
        <f t="shared" si="22"/>
        <v>12.2</v>
      </c>
      <c r="AY53" s="234">
        <f t="shared" si="23"/>
        <v>22</v>
      </c>
      <c r="AZ53" s="236"/>
      <c r="BA53" s="236"/>
      <c r="BC53" s="234">
        <f t="shared" ca="1" si="24"/>
        <v>47</v>
      </c>
      <c r="BD53" s="288">
        <f t="shared" ca="1" si="7"/>
        <v>23</v>
      </c>
      <c r="BF53" s="240" t="str">
        <f t="shared" ca="1" si="25"/>
        <v>Hawaiian Electric Industries,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HE</v>
      </c>
    </row>
    <row r="54" spans="1:61" ht="13.8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66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7</v>
      </c>
      <c r="AR54" s="286" t="s">
        <v>2</v>
      </c>
      <c r="AS54" s="286">
        <v>21</v>
      </c>
      <c r="AT54" s="286" t="s">
        <v>327</v>
      </c>
      <c r="AV54" s="234">
        <f t="shared" si="21"/>
        <v>1</v>
      </c>
      <c r="AW54" s="234">
        <f>COUNTIF( AV$7:AV54, AV54 )</f>
        <v>1</v>
      </c>
      <c r="AX54" s="287">
        <f t="shared" si="22"/>
        <v>1.1000000000000001</v>
      </c>
      <c r="AY54" s="234">
        <f t="shared" si="23"/>
        <v>1</v>
      </c>
      <c r="AZ54" s="236"/>
      <c r="BA54" s="236"/>
      <c r="BC54" s="234">
        <f t="shared" ca="1" si="24"/>
        <v>48</v>
      </c>
      <c r="BD54" s="288">
        <f t="shared" ca="1" si="7"/>
        <v>27</v>
      </c>
      <c r="BF54" s="240" t="str">
        <f t="shared" ca="1" si="25"/>
        <v>IPALCO Enterprises,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**IPALCO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36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62</v>
      </c>
      <c r="AR55" s="286" t="s">
        <v>16</v>
      </c>
      <c r="AS55" s="286">
        <v>19</v>
      </c>
      <c r="AT55" s="286" t="s">
        <v>329</v>
      </c>
      <c r="AV55" s="234">
        <f t="shared" si="21"/>
        <v>11</v>
      </c>
      <c r="AW55" s="234">
        <f>COUNTIF( AV$7:AV55, AV55 )</f>
        <v>13</v>
      </c>
      <c r="AX55" s="287">
        <f t="shared" si="22"/>
        <v>12.3</v>
      </c>
      <c r="AY55" s="234">
        <f t="shared" si="23"/>
        <v>23</v>
      </c>
      <c r="AZ55" s="236"/>
      <c r="BA55" s="236"/>
      <c r="BC55" s="234">
        <f t="shared" ca="1" si="24"/>
        <v>49</v>
      </c>
      <c r="BD55" s="288">
        <f t="shared" ca="1" si="7"/>
        <v>31</v>
      </c>
      <c r="BF55" s="240" t="str">
        <f t="shared" ca="1" si="25"/>
        <v>NiSource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NI</v>
      </c>
    </row>
    <row r="56" spans="1:61" ht="13.8" x14ac:dyDescent="0.25">
      <c r="A56" s="303" t="s">
        <v>22</v>
      </c>
      <c r="B56" s="304" t="s">
        <v>49</v>
      </c>
      <c r="C56" s="304">
        <v>17</v>
      </c>
      <c r="D56" s="304" t="s">
        <v>316</v>
      </c>
      <c r="E56" s="305" t="str">
        <f t="shared" ca="1" si="0"/>
        <v>MR</v>
      </c>
      <c r="F56" s="306"/>
      <c r="G56" s="307">
        <f t="shared" ca="1" si="1"/>
        <v>42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75</v>
      </c>
      <c r="AR56" s="286" t="s">
        <v>28</v>
      </c>
      <c r="AS56" s="286">
        <v>18</v>
      </c>
      <c r="AT56" s="286" t="s">
        <v>331</v>
      </c>
      <c r="AV56" s="234">
        <f t="shared" si="21"/>
        <v>24</v>
      </c>
      <c r="AW56" s="234">
        <f>COUNTIF( AV$7:AV56, AV56 )</f>
        <v>15</v>
      </c>
      <c r="AX56" s="287">
        <f t="shared" si="22"/>
        <v>25.5</v>
      </c>
      <c r="AY56" s="234">
        <f t="shared" si="23"/>
        <v>38</v>
      </c>
      <c r="AZ56" s="236"/>
      <c r="BA56" s="236"/>
      <c r="BC56" s="234">
        <f t="shared" ca="1" si="24"/>
        <v>50</v>
      </c>
      <c r="BD56" s="288">
        <f t="shared" ca="1" si="7"/>
        <v>36</v>
      </c>
      <c r="BF56" s="240" t="str">
        <f t="shared" ca="1" si="25"/>
        <v>Otter Tail Corporation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OTTR</v>
      </c>
    </row>
    <row r="57" spans="1:61" ht="13.8" x14ac:dyDescent="0.25">
      <c r="A57" s="303" t="s">
        <v>42</v>
      </c>
      <c r="B57" s="304" t="s">
        <v>49</v>
      </c>
      <c r="C57" s="304">
        <v>17</v>
      </c>
      <c r="D57" s="304" t="s">
        <v>320</v>
      </c>
      <c r="E57" s="305" t="str">
        <f t="shared" ca="1" si="0"/>
        <v>R</v>
      </c>
      <c r="F57" s="306"/>
      <c r="G57" s="307">
        <f t="shared" ca="1" si="1"/>
        <v>46</v>
      </c>
      <c r="H57" s="250"/>
      <c r="I57" s="250"/>
      <c r="J57" s="262"/>
      <c r="K57" s="262"/>
      <c r="AF57" s="236">
        <f t="shared" si="2"/>
        <v>1</v>
      </c>
      <c r="AG57" s="236">
        <f t="shared" ca="1" si="3"/>
        <v>1</v>
      </c>
      <c r="AH57" s="236" t="str">
        <f t="shared" ca="1" si="19"/>
        <v/>
      </c>
      <c r="AJ57" s="236">
        <f t="shared" ca="1" si="4"/>
        <v>60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5"/>
        <v>Change</v>
      </c>
      <c r="AQ57" s="286" t="s">
        <v>14</v>
      </c>
      <c r="AR57" s="286" t="s">
        <v>10</v>
      </c>
      <c r="AS57" s="286">
        <v>20</v>
      </c>
      <c r="AT57" s="286" t="s">
        <v>334</v>
      </c>
      <c r="AV57" s="234">
        <f t="shared" si="21"/>
        <v>2</v>
      </c>
      <c r="AW57" s="234">
        <f>COUNTIF( AV$7:AV57, AV57 )</f>
        <v>7</v>
      </c>
      <c r="AX57" s="287">
        <f t="shared" si="22"/>
        <v>2.7</v>
      </c>
      <c r="AY57" s="234">
        <f t="shared" si="23"/>
        <v>8</v>
      </c>
      <c r="AZ57" s="236"/>
      <c r="BA57" s="236"/>
      <c r="BC57" s="234">
        <f t="shared" ca="1" si="24"/>
        <v>51</v>
      </c>
      <c r="BD57" s="288">
        <f t="shared" ca="1" si="7"/>
        <v>40</v>
      </c>
      <c r="BF57" s="240" t="str">
        <f t="shared" ca="1" si="25"/>
        <v>PNM Resources, Inc.</v>
      </c>
      <c r="BG57" s="240" t="str">
        <f t="shared" ca="1" si="9"/>
        <v>BBB-</v>
      </c>
      <c r="BH57" s="240">
        <f t="shared" ca="1" si="9"/>
        <v>17</v>
      </c>
      <c r="BI57" s="240" t="str">
        <f t="shared" ca="1" si="9"/>
        <v>PNM</v>
      </c>
    </row>
    <row r="58" spans="1:61" ht="13.8" x14ac:dyDescent="0.25">
      <c r="A58" s="303" t="s">
        <v>265</v>
      </c>
      <c r="B58" s="304" t="s">
        <v>56</v>
      </c>
      <c r="C58" s="304">
        <v>16</v>
      </c>
      <c r="D58" s="304" t="s">
        <v>313</v>
      </c>
      <c r="E58" s="305" t="str">
        <f t="shared" ca="1" si="0"/>
        <v>R</v>
      </c>
      <c r="F58" s="306"/>
      <c r="G58" s="307">
        <f t="shared" ca="1" si="1"/>
        <v>40</v>
      </c>
      <c r="H58" s="250"/>
      <c r="I58" s="250"/>
      <c r="J58" s="262"/>
      <c r="K58" s="262"/>
      <c r="AF58" s="236">
        <f t="shared" si="2"/>
        <v>0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59</v>
      </c>
      <c r="AR58" s="286" t="s">
        <v>28</v>
      </c>
      <c r="AS58" s="286">
        <v>18</v>
      </c>
      <c r="AT58" s="286" t="s">
        <v>336</v>
      </c>
      <c r="AV58" s="234">
        <f t="shared" si="21"/>
        <v>24</v>
      </c>
      <c r="AW58" s="234">
        <f>COUNTIF( AV$7:AV58, AV58 )</f>
        <v>16</v>
      </c>
      <c r="AX58" s="287">
        <f t="shared" si="22"/>
        <v>25.6</v>
      </c>
      <c r="AY58" s="234">
        <f t="shared" si="23"/>
        <v>39</v>
      </c>
      <c r="AZ58" s="236"/>
      <c r="BA58" s="236"/>
      <c r="BC58" s="234">
        <f t="shared" ca="1" si="24"/>
        <v>52</v>
      </c>
      <c r="BD58" s="288">
        <f t="shared" ca="1" si="7"/>
        <v>34</v>
      </c>
      <c r="BF58" s="240" t="str">
        <f t="shared" ca="1" si="25"/>
        <v>NV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NVE</v>
      </c>
    </row>
    <row r="59" spans="1:61" ht="13.8" x14ac:dyDescent="0.25">
      <c r="A59" s="303" t="s">
        <v>54</v>
      </c>
      <c r="B59" s="304" t="s">
        <v>56</v>
      </c>
      <c r="C59" s="304">
        <v>16</v>
      </c>
      <c r="D59" s="304" t="s">
        <v>448</v>
      </c>
      <c r="E59" s="305" t="str">
        <f t="shared" ca="1" si="0"/>
        <v>R</v>
      </c>
      <c r="F59" s="306"/>
      <c r="G59" s="307">
        <f t="shared" ca="1" si="1"/>
        <v>68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BB+</v>
      </c>
      <c r="AL59" s="236">
        <f t="shared" ca="1" si="20"/>
        <v>16</v>
      </c>
      <c r="AM59" s="236" t="str">
        <f t="shared" ca="1" si="5"/>
        <v/>
      </c>
      <c r="AQ59" s="286" t="s">
        <v>26</v>
      </c>
      <c r="AR59" s="286" t="s">
        <v>10</v>
      </c>
      <c r="AS59" s="286">
        <v>20</v>
      </c>
      <c r="AT59" s="286" t="s">
        <v>335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45</v>
      </c>
      <c r="BF59" s="240" t="str">
        <f t="shared" ca="1" si="25"/>
        <v>Puget Energy, Inc.</v>
      </c>
      <c r="BG59" s="240" t="str">
        <f t="shared" ca="1" si="9"/>
        <v>BB+</v>
      </c>
      <c r="BH59" s="240">
        <f t="shared" ca="1" si="9"/>
        <v>16</v>
      </c>
      <c r="BI59" s="240" t="str">
        <f t="shared" ca="1" si="9"/>
        <v>**PSD</v>
      </c>
    </row>
    <row r="60" spans="1:61" ht="13.8" x14ac:dyDescent="0.25">
      <c r="A60" s="247" t="s">
        <v>248</v>
      </c>
      <c r="B60" s="248" t="s">
        <v>125</v>
      </c>
      <c r="C60" s="248">
        <v>9</v>
      </c>
      <c r="D60" s="248" t="s">
        <v>444</v>
      </c>
      <c r="E60" s="249"/>
      <c r="F60" s="250"/>
      <c r="G60" s="251">
        <f t="shared" ca="1" si="1"/>
        <v>65</v>
      </c>
      <c r="H60" s="250"/>
      <c r="I60" s="250"/>
      <c r="AF60" s="236">
        <f t="shared" si="2"/>
        <v>1</v>
      </c>
      <c r="AG60" s="236" t="str">
        <f t="shared" ca="1" si="3"/>
        <v/>
      </c>
      <c r="AH60" s="236" t="str">
        <f t="shared" ca="1" si="19"/>
        <v/>
      </c>
      <c r="AJ60" s="236">
        <f t="shared" ca="1" si="4"/>
        <v>61</v>
      </c>
      <c r="AK60" s="236" t="str">
        <f t="shared" ca="1" si="20"/>
        <v>CCC</v>
      </c>
      <c r="AL60" s="236">
        <f t="shared" ca="1" si="20"/>
        <v>9</v>
      </c>
      <c r="AM60" s="236" t="str">
        <f t="shared" ca="1" si="5"/>
        <v/>
      </c>
      <c r="AQ60" s="286" t="s">
        <v>257</v>
      </c>
      <c r="AR60" s="286" t="s">
        <v>10</v>
      </c>
      <c r="AS60" s="286">
        <v>20</v>
      </c>
      <c r="AT60" s="286" t="s">
        <v>337</v>
      </c>
      <c r="AV60" s="234">
        <f t="shared" si="21"/>
        <v>2</v>
      </c>
      <c r="AW60" s="234">
        <f>COUNTIF( AV$7:AV60, AV60 )</f>
        <v>9</v>
      </c>
      <c r="AX60" s="287">
        <f t="shared" si="22"/>
        <v>2.9</v>
      </c>
      <c r="AY60" s="234">
        <f t="shared" si="23"/>
        <v>10</v>
      </c>
      <c r="AZ60" s="236"/>
      <c r="BA60" s="236"/>
      <c r="BC60" s="234">
        <f t="shared" ca="1" si="24"/>
        <v>54</v>
      </c>
      <c r="BD60" s="288">
        <f t="shared" ca="1" si="7"/>
        <v>18</v>
      </c>
      <c r="BF60" s="240" t="str">
        <f t="shared" ca="1" si="25"/>
        <v>Energy Future Holdings Corp.</v>
      </c>
      <c r="BG60" s="240" t="str">
        <f t="shared" ca="1" si="9"/>
        <v>CCC</v>
      </c>
      <c r="BH60" s="240">
        <f t="shared" ca="1" si="9"/>
        <v>9</v>
      </c>
      <c r="BI60" s="240" t="str">
        <f t="shared" ca="1" si="9"/>
        <v>**EFH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</v>
      </c>
      <c r="AX61" s="287">
        <f t="shared" si="22"/>
        <v>99.1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63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2</v>
      </c>
      <c r="AX62" s="287">
        <f t="shared" si="22"/>
        <v>99.2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64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3</v>
      </c>
      <c r="AX63" s="287">
        <f t="shared" si="22"/>
        <v>99.3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65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66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/>
      </c>
      <c r="AQ65" s="286" t="s">
        <v>474</v>
      </c>
      <c r="AR65" s="286" t="s">
        <v>2</v>
      </c>
      <c r="AS65" s="286">
        <v>21</v>
      </c>
      <c r="AT65" s="286" t="s">
        <v>440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475</v>
      </c>
      <c r="AR66" s="286" t="s">
        <v>56</v>
      </c>
      <c r="AS66" s="286">
        <v>16</v>
      </c>
      <c r="AT66" s="286" t="s">
        <v>441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76</v>
      </c>
      <c r="AR67" s="286" t="s">
        <v>372</v>
      </c>
      <c r="AS67" s="286"/>
      <c r="AT67" s="286" t="s">
        <v>447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18.263157894736842</v>
      </c>
      <c r="D68" s="276"/>
      <c r="E68" s="276"/>
      <c r="F68" s="250"/>
      <c r="H68" s="250"/>
      <c r="I68" s="250"/>
      <c r="J68" s="253"/>
      <c r="K68" s="253"/>
      <c r="AQ68" s="286"/>
      <c r="AR68" s="286"/>
      <c r="AS68" s="286"/>
      <c r="AT68" s="286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18.350877192982455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60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31" priority="61" stopIfTrue="1">
      <formula>IF( $AH60 = 1, TRUE, FALSE )</formula>
    </cfRule>
    <cfRule type="expression" dxfId="130" priority="62" stopIfTrue="1">
      <formula>IF( $AG60 = 1, TRUE, FALSE )</formula>
    </cfRule>
    <cfRule type="expression" dxfId="129" priority="63" stopIfTrue="1">
      <formula>IF( $AF60 = 1, TRUE, FALSE )</formula>
    </cfRule>
  </conditionalFormatting>
  <conditionalFormatting sqref="A67:B67">
    <cfRule type="expression" dxfId="128" priority="64" stopIfTrue="1">
      <formula>IF( $AH67 = 1, TRUE, FALSE )</formula>
    </cfRule>
    <cfRule type="expression" dxfId="127" priority="65" stopIfTrue="1">
      <formula>IF( $AG67 = 1, TRUE, FALSE )</formula>
    </cfRule>
    <cfRule type="expression" dxfId="126" priority="66" stopIfTrue="1">
      <formula>IF( $AF67 = 1, TRUE, FALSE )</formula>
    </cfRule>
  </conditionalFormatting>
  <conditionalFormatting sqref="A66:B66">
    <cfRule type="expression" dxfId="125" priority="58" stopIfTrue="1">
      <formula>IF( $AH66 = 1, TRUE, FALSE )</formula>
    </cfRule>
    <cfRule type="expression" dxfId="124" priority="59" stopIfTrue="1">
      <formula>IF( $AG66 = 1, TRUE, FALSE )</formula>
    </cfRule>
    <cfRule type="expression" dxfId="123" priority="60" stopIfTrue="1">
      <formula>IF( $AF66 = 1, TRUE, FALSE )</formula>
    </cfRule>
  </conditionalFormatting>
  <conditionalFormatting sqref="A7:B58">
    <cfRule type="expression" dxfId="122" priority="55" stopIfTrue="1">
      <formula>IF( $AH7 = 1, TRUE, FALSE )</formula>
    </cfRule>
    <cfRule type="expression" dxfId="121" priority="56" stopIfTrue="1">
      <formula>IF( $AG7 = 1, TRUE, FALSE )</formula>
    </cfRule>
    <cfRule type="expression" dxfId="120" priority="57" stopIfTrue="1">
      <formula>IF( $AF7 = 1, TRUE, FALSE )</formula>
    </cfRule>
  </conditionalFormatting>
  <conditionalFormatting sqref="A59:B59">
    <cfRule type="expression" dxfId="119" priority="52" stopIfTrue="1">
      <formula>IF( $AH59 = 1, TRUE, FALSE )</formula>
    </cfRule>
    <cfRule type="expression" dxfId="118" priority="53" stopIfTrue="1">
      <formula>IF( $AG59 = 1, TRUE, FALSE )</formula>
    </cfRule>
    <cfRule type="expression" dxfId="117" priority="54" stopIfTrue="1">
      <formula>IF( $AF59 = 1, TRUE, FALSE )</formula>
    </cfRule>
  </conditionalFormatting>
  <conditionalFormatting sqref="A62:B65">
    <cfRule type="expression" dxfId="116" priority="49" stopIfTrue="1">
      <formula>IF( $AH62 = 1, TRUE, FALSE )</formula>
    </cfRule>
    <cfRule type="expression" dxfId="115" priority="50" stopIfTrue="1">
      <formula>IF( $AG62 = 1, TRUE, FALSE )</formula>
    </cfRule>
    <cfRule type="expression" dxfId="114" priority="51" stopIfTrue="1">
      <formula>IF( $AF62 = 1, TRUE, FALSE )</formula>
    </cfRule>
  </conditionalFormatting>
  <conditionalFormatting sqref="U8:U12">
    <cfRule type="cellIs" dxfId="113" priority="48" operator="equal">
      <formula>0</formula>
    </cfRule>
  </conditionalFormatting>
  <conditionalFormatting sqref="O8:O12 Q8:Q12">
    <cfRule type="cellIs" dxfId="112" priority="47" operator="equal">
      <formula>0</formula>
    </cfRule>
  </conditionalFormatting>
  <conditionalFormatting sqref="V8:V12">
    <cfRule type="cellIs" dxfId="111" priority="46" operator="equal">
      <formula>0</formula>
    </cfRule>
  </conditionalFormatting>
  <conditionalFormatting sqref="S8:S12">
    <cfRule type="cellIs" dxfId="110" priority="44" operator="equal">
      <formula>0</formula>
    </cfRule>
  </conditionalFormatting>
  <conditionalFormatting sqref="R8:R12">
    <cfRule type="cellIs" dxfId="109" priority="45" operator="equal">
      <formula>0</formula>
    </cfRule>
  </conditionalFormatting>
  <conditionalFormatting sqref="P8:P12">
    <cfRule type="cellIs" dxfId="108" priority="43" operator="equal">
      <formula>0</formula>
    </cfRule>
  </conditionalFormatting>
  <conditionalFormatting sqref="M8:M12">
    <cfRule type="cellIs" dxfId="107" priority="42" operator="equal">
      <formula>0</formula>
    </cfRule>
  </conditionalFormatting>
  <conditionalFormatting sqref="T8:T12">
    <cfRule type="cellIs" dxfId="106" priority="41" operator="equal">
      <formula>0</formula>
    </cfRule>
  </conditionalFormatting>
  <conditionalFormatting sqref="N8:N12">
    <cfRule type="cellIs" dxfId="105" priority="40" operator="equal">
      <formula>0</formula>
    </cfRule>
  </conditionalFormatting>
  <conditionalFormatting sqref="K8:K12">
    <cfRule type="cellIs" dxfId="104" priority="39" operator="equal">
      <formula>0</formula>
    </cfRule>
  </conditionalFormatting>
  <conditionalFormatting sqref="W8:W12">
    <cfRule type="cellIs" dxfId="103" priority="38" operator="equal">
      <formula>0</formula>
    </cfRule>
  </conditionalFormatting>
  <conditionalFormatting sqref="C60:C61">
    <cfRule type="expression" dxfId="102" priority="32" stopIfTrue="1">
      <formula>IF( $AH60 = 1, TRUE, FALSE )</formula>
    </cfRule>
    <cfRule type="expression" dxfId="101" priority="33" stopIfTrue="1">
      <formula>IF( $AG60 = 1, TRUE, FALSE )</formula>
    </cfRule>
    <cfRule type="expression" dxfId="100" priority="34" stopIfTrue="1">
      <formula>IF( $AF60 = 1, TRUE, FALSE )</formula>
    </cfRule>
  </conditionalFormatting>
  <conditionalFormatting sqref="C67">
    <cfRule type="expression" dxfId="99" priority="35" stopIfTrue="1">
      <formula>IF( $AH67 = 1, TRUE, FALSE )</formula>
    </cfRule>
    <cfRule type="expression" dxfId="98" priority="36" stopIfTrue="1">
      <formula>IF( $AG67 = 1, TRUE, FALSE )</formula>
    </cfRule>
    <cfRule type="expression" dxfId="97" priority="37" stopIfTrue="1">
      <formula>IF( $AF67 = 1, TRUE, FALSE )</formula>
    </cfRule>
  </conditionalFormatting>
  <conditionalFormatting sqref="C66">
    <cfRule type="expression" dxfId="96" priority="29" stopIfTrue="1">
      <formula>IF( $AH66 = 1, TRUE, FALSE )</formula>
    </cfRule>
    <cfRule type="expression" dxfId="95" priority="30" stopIfTrue="1">
      <formula>IF( $AG66 = 1, TRUE, FALSE )</formula>
    </cfRule>
    <cfRule type="expression" dxfId="94" priority="31" stopIfTrue="1">
      <formula>IF( $AF66 = 1, TRUE, FALSE )</formula>
    </cfRule>
  </conditionalFormatting>
  <conditionalFormatting sqref="C7:C58">
    <cfRule type="expression" dxfId="93" priority="26" stopIfTrue="1">
      <formula>IF( $AH7 = 1, TRUE, FALSE )</formula>
    </cfRule>
    <cfRule type="expression" dxfId="92" priority="27" stopIfTrue="1">
      <formula>IF( $AG7 = 1, TRUE, FALSE )</formula>
    </cfRule>
    <cfRule type="expression" dxfId="91" priority="28" stopIfTrue="1">
      <formula>IF( $AF7 = 1, TRUE, FALSE )</formula>
    </cfRule>
  </conditionalFormatting>
  <conditionalFormatting sqref="C59">
    <cfRule type="expression" dxfId="90" priority="23" stopIfTrue="1">
      <formula>IF( $AH59 = 1, TRUE, FALSE )</formula>
    </cfRule>
    <cfRule type="expression" dxfId="89" priority="24" stopIfTrue="1">
      <formula>IF( $AG59 = 1, TRUE, FALSE )</formula>
    </cfRule>
    <cfRule type="expression" dxfId="88" priority="25" stopIfTrue="1">
      <formula>IF( $AF59 = 1, TRUE, FALSE )</formula>
    </cfRule>
  </conditionalFormatting>
  <conditionalFormatting sqref="C62:C65">
    <cfRule type="expression" dxfId="87" priority="20" stopIfTrue="1">
      <formula>IF( $AH62 = 1, TRUE, FALSE )</formula>
    </cfRule>
    <cfRule type="expression" dxfId="86" priority="21" stopIfTrue="1">
      <formula>IF( $AG62 = 1, TRUE, FALSE )</formula>
    </cfRule>
    <cfRule type="expression" dxfId="85" priority="22" stopIfTrue="1">
      <formula>IF( $AF62 = 1, TRUE, FALSE )</formula>
    </cfRule>
  </conditionalFormatting>
  <conditionalFormatting sqref="D60:E61 E7:E59 E62:E65">
    <cfRule type="expression" dxfId="84" priority="14" stopIfTrue="1">
      <formula>IF( $AH7 = 1, TRUE, FALSE )</formula>
    </cfRule>
    <cfRule type="expression" dxfId="83" priority="15" stopIfTrue="1">
      <formula>IF( $AG7 = 1, TRUE, FALSE )</formula>
    </cfRule>
    <cfRule type="expression" dxfId="82" priority="16" stopIfTrue="1">
      <formula>IF( $AF7 = 1, TRUE, FALSE )</formula>
    </cfRule>
  </conditionalFormatting>
  <conditionalFormatting sqref="D67:E67">
    <cfRule type="expression" dxfId="81" priority="17" stopIfTrue="1">
      <formula>IF( $AH67 = 1, TRUE, FALSE )</formula>
    </cfRule>
    <cfRule type="expression" dxfId="80" priority="18" stopIfTrue="1">
      <formula>IF( $AG67 = 1, TRUE, FALSE )</formula>
    </cfRule>
    <cfRule type="expression" dxfId="79" priority="19" stopIfTrue="1">
      <formula>IF( $AF67 = 1, TRUE, FALSE )</formula>
    </cfRule>
  </conditionalFormatting>
  <conditionalFormatting sqref="D66:E66">
    <cfRule type="expression" dxfId="78" priority="11" stopIfTrue="1">
      <formula>IF( $AH66 = 1, TRUE, FALSE )</formula>
    </cfRule>
    <cfRule type="expression" dxfId="77" priority="12" stopIfTrue="1">
      <formula>IF( $AG66 = 1, TRUE, FALSE )</formula>
    </cfRule>
    <cfRule type="expression" dxfId="76" priority="13" stopIfTrue="1">
      <formula>IF( $AF66 = 1, TRUE, FALSE )</formula>
    </cfRule>
  </conditionalFormatting>
  <conditionalFormatting sqref="D7:D58">
    <cfRule type="expression" dxfId="75" priority="8" stopIfTrue="1">
      <formula>IF( $AH7 = 1, TRUE, FALSE )</formula>
    </cfRule>
    <cfRule type="expression" dxfId="74" priority="9" stopIfTrue="1">
      <formula>IF( $AG7 = 1, TRUE, FALSE )</formula>
    </cfRule>
    <cfRule type="expression" dxfId="73" priority="10" stopIfTrue="1">
      <formula>IF( $AF7 = 1, TRUE, FALSE )</formula>
    </cfRule>
  </conditionalFormatting>
  <conditionalFormatting sqref="D59">
    <cfRule type="expression" dxfId="72" priority="5" stopIfTrue="1">
      <formula>IF( $AH59 = 1, TRUE, FALSE )</formula>
    </cfRule>
    <cfRule type="expression" dxfId="71" priority="6" stopIfTrue="1">
      <formula>IF( $AG59 = 1, TRUE, FALSE )</formula>
    </cfRule>
    <cfRule type="expression" dxfId="70" priority="7" stopIfTrue="1">
      <formula>IF( $AF59 = 1, TRUE, FALSE )</formula>
    </cfRule>
  </conditionalFormatting>
  <conditionalFormatting sqref="D62:D65">
    <cfRule type="expression" dxfId="69" priority="2" stopIfTrue="1">
      <formula>IF( $AH62 = 1, TRUE, FALSE )</formula>
    </cfRule>
    <cfRule type="expression" dxfId="68" priority="3" stopIfTrue="1">
      <formula>IF( $AG62 = 1, TRUE, FALSE )</formula>
    </cfRule>
    <cfRule type="expression" dxfId="67" priority="4" stopIfTrue="1">
      <formula>IF( $AF62 = 1, TRUE, FALSE )</formula>
    </cfRule>
  </conditionalFormatting>
  <conditionalFormatting sqref="I8:I12">
    <cfRule type="cellIs" dxfId="66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Reg_Percent_2010</v>
      </c>
      <c r="G2" s="239" t="s">
        <v>486</v>
      </c>
      <c r="AJ2" s="240" t="str">
        <f>AJ4 &amp; AJ3</f>
        <v>'Credit_2011Q4'!a:a</v>
      </c>
      <c r="AK2" s="240" t="str">
        <f>AK4 &amp; AK3</f>
        <v>'Credit_2011Q4'!b1</v>
      </c>
      <c r="AL2" s="240" t="str">
        <f>AL4 &amp; AL3</f>
        <v>'Credit_2011Q4'!c1</v>
      </c>
    </row>
    <row r="3" spans="1:61" ht="18" hidden="1" outlineLevel="1" x14ac:dyDescent="0.25">
      <c r="A3" s="233"/>
      <c r="E3" s="241" t="str">
        <f>"'" &amp; E2 &amp; "'!"</f>
        <v>'Reg_Percent_2010'!</v>
      </c>
      <c r="G3" s="234" t="str">
        <f>"'" &amp; G2 &amp; "'!"</f>
        <v>'Reg_Percent_2010'!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492</v>
      </c>
      <c r="AK4" s="236" t="str">
        <f>AJ4</f>
        <v>'Credit_2011Q4'!</v>
      </c>
      <c r="AL4" s="236" t="str">
        <f>AK4</f>
        <v>'Credit_2011Q4'!</v>
      </c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(58)</v>
      </c>
      <c r="M5" s="509"/>
      <c r="N5" s="314"/>
      <c r="O5" s="507" t="str">
        <f ca="1">"Regulated" &amp; CHAR( 10 ) &amp; "(" &amp; O14 &amp; ")"</f>
        <v>Regulated
(37)</v>
      </c>
      <c r="P5" s="511"/>
      <c r="Q5" s="314"/>
      <c r="R5" s="507" t="str">
        <f ca="1">"Mostly Regulated" &amp; CHAR( 10 ) &amp; "(" &amp; R14 &amp; ")"</f>
        <v>Mostly Regulated
(18)</v>
      </c>
      <c r="S5" s="511"/>
      <c r="T5" s="314"/>
      <c r="U5" s="507" t="str">
        <f ca="1">"Diversified" &amp; CHAR( 10 ) &amp; "(" &amp; U14 &amp; ")"</f>
        <v>Diversified
(3)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390</v>
      </c>
      <c r="C6" s="338" t="s">
        <v>470</v>
      </c>
      <c r="D6" s="301"/>
      <c r="E6" s="302">
        <v>40543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6</v>
      </c>
      <c r="B7" s="304" t="s">
        <v>110</v>
      </c>
      <c r="C7" s="304">
        <v>22</v>
      </c>
      <c r="D7" s="304" t="s">
        <v>312</v>
      </c>
      <c r="E7" s="305" t="str">
        <f t="shared" ref="E7:E61" ca="1" si="0">OFFSET( INDIRECT( E$3 &amp; E$4 ), $G7 - 1, 0 )</f>
        <v>R</v>
      </c>
      <c r="F7" s="306"/>
      <c r="G7" s="307">
        <f t="shared" ref="G7:G66" ca="1" si="1">IF( LEN( $D7 ) = 0, "", MATCH( $D7, INDIRECT( G$3 &amp; G$4 ), 0 ) )</f>
        <v>39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12</v>
      </c>
      <c r="AW7" s="234">
        <f>COUNTIF( AV7:AV$7, AV7 )</f>
        <v>1</v>
      </c>
      <c r="AX7" s="287">
        <f>AV7 + AW7 / 10</f>
        <v>12.1</v>
      </c>
      <c r="AY7" s="234">
        <f>RANK( AX7, $AX$7:$AX$63, 1 )</f>
        <v>12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34</v>
      </c>
      <c r="BF7" s="240" t="str">
        <f t="shared" ref="BF7:BF38" ca="1" si="8">OFFSET( AQ$6, $BD7, 0 )</f>
        <v>NSTAR</v>
      </c>
      <c r="BG7" s="240" t="str">
        <f t="shared" ref="BG7:BI62" ca="1" si="9">OFFSET( AR$6, $BD7, 0 )</f>
        <v>A+</v>
      </c>
      <c r="BH7" s="240">
        <f t="shared" ca="1" si="9"/>
        <v>22</v>
      </c>
      <c r="BI7" s="240" t="str">
        <f t="shared" ca="1" si="9"/>
        <v>NST</v>
      </c>
    </row>
    <row r="8" spans="1:61" ht="13.8" x14ac:dyDescent="0.25">
      <c r="A8" s="303" t="s">
        <v>7</v>
      </c>
      <c r="B8" s="304" t="s">
        <v>2</v>
      </c>
      <c r="C8" s="304">
        <v>21</v>
      </c>
      <c r="D8" s="304" t="s">
        <v>327</v>
      </c>
      <c r="E8" s="305" t="str">
        <f t="shared" ca="1" si="0"/>
        <v>R</v>
      </c>
      <c r="F8" s="306"/>
      <c r="G8" s="307">
        <f t="shared" ca="1" si="1"/>
        <v>53</v>
      </c>
      <c r="H8" s="250"/>
      <c r="I8" s="317"/>
      <c r="J8" s="293" t="s">
        <v>138</v>
      </c>
      <c r="K8" s="317"/>
      <c r="L8" s="293">
        <f t="shared" ref="L8:L13" si="10">COUNTIF($C$7:$C$67,$X8)</f>
        <v>4</v>
      </c>
      <c r="M8" s="294">
        <f t="shared" ref="M8:M13" si="11">IF( L8 = 0, "", L8/L$14 )</f>
        <v>6.8965517241379309E-2</v>
      </c>
      <c r="N8" s="317"/>
      <c r="O8" s="293">
        <f t="shared" ref="O8:O13" ca="1" si="12">COUNTIFS( $E$7:$E$66, O$3, $C$7:$C$66, $X8 )</f>
        <v>3</v>
      </c>
      <c r="P8" s="294">
        <f t="shared" ref="P8:P13" ca="1" si="13">IF( O8 = 0, "", O8/O$14 )</f>
        <v>8.1081081081081086E-2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5.5555555555555552E-2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4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12</v>
      </c>
      <c r="AW8" s="234">
        <f>COUNTIF( AV$7:AV8, AV8 )</f>
        <v>2</v>
      </c>
      <c r="AX8" s="287">
        <f t="shared" ref="AX8:AX63" si="22">AV8 + AW8 / 10</f>
        <v>12.2</v>
      </c>
      <c r="AY8" s="234">
        <f t="shared" ref="AY8:AY63" si="23">RANK( AX8, $AX$7:$AX$63, 1 )</f>
        <v>13</v>
      </c>
      <c r="AZ8" s="236"/>
      <c r="BA8" s="236"/>
      <c r="BC8" s="234">
        <f ca="1">OFFSET( BC8, -1, 0 ) + 1</f>
        <v>2</v>
      </c>
      <c r="BD8" s="288">
        <f t="shared" ca="1" si="7"/>
        <v>49</v>
      </c>
      <c r="BF8" s="240" t="str">
        <f t="shared" ca="1" si="8"/>
        <v>Southern Company</v>
      </c>
      <c r="BG8" s="240" t="str">
        <f t="shared" ca="1" si="9"/>
        <v>A</v>
      </c>
      <c r="BH8" s="240">
        <f t="shared" ca="1" si="9"/>
        <v>21</v>
      </c>
      <c r="BI8" s="240" t="str">
        <f t="shared" ca="1" si="9"/>
        <v>SO</v>
      </c>
    </row>
    <row r="9" spans="1:61" ht="13.8" x14ac:dyDescent="0.25">
      <c r="A9" s="303" t="s">
        <v>3</v>
      </c>
      <c r="B9" s="304" t="s">
        <v>10</v>
      </c>
      <c r="C9" s="304">
        <v>20</v>
      </c>
      <c r="D9" s="304" t="s">
        <v>291</v>
      </c>
      <c r="E9" s="305" t="str">
        <f t="shared" ca="1" si="0"/>
        <v>R</v>
      </c>
      <c r="F9" s="306"/>
      <c r="G9" s="307">
        <f t="shared" ca="1" si="1"/>
        <v>18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0.15517241379310345</v>
      </c>
      <c r="N9" s="318"/>
      <c r="O9" s="295">
        <f t="shared" ca="1" si="12"/>
        <v>6</v>
      </c>
      <c r="P9" s="296">
        <f t="shared" ca="1" si="13"/>
        <v>0.16216216216216217</v>
      </c>
      <c r="Q9" s="318"/>
      <c r="R9" s="295">
        <f t="shared" ca="1" si="14"/>
        <v>3</v>
      </c>
      <c r="S9" s="296">
        <f t="shared" ca="1" si="15"/>
        <v>0.16666666666666666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41</v>
      </c>
      <c r="AW9" s="234">
        <f>COUNTIF( AV$7:AV9, AV9 )</f>
        <v>1</v>
      </c>
      <c r="AX9" s="287">
        <f t="shared" si="22"/>
        <v>41.1</v>
      </c>
      <c r="AY9" s="234">
        <f t="shared" si="23"/>
        <v>41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10</v>
      </c>
      <c r="BF9" s="240" t="str">
        <f t="shared" ca="1" si="8"/>
        <v>Consolidated Edison,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ED</v>
      </c>
    </row>
    <row r="10" spans="1:61" ht="13.8" x14ac:dyDescent="0.25">
      <c r="A10" s="303" t="s">
        <v>18</v>
      </c>
      <c r="B10" s="304" t="s">
        <v>10</v>
      </c>
      <c r="C10" s="304">
        <v>20</v>
      </c>
      <c r="D10" s="304" t="s">
        <v>86</v>
      </c>
      <c r="E10" s="305" t="str">
        <f t="shared" ca="1" si="0"/>
        <v>MR</v>
      </c>
      <c r="F10" s="306"/>
      <c r="G10" s="307">
        <f t="shared" ca="1" si="1"/>
        <v>20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0.22413793103448276</v>
      </c>
      <c r="N10" s="318"/>
      <c r="O10" s="295">
        <f t="shared" ca="1" si="12"/>
        <v>6</v>
      </c>
      <c r="P10" s="296">
        <f t="shared" ca="1" si="13"/>
        <v>0.16216216216216217</v>
      </c>
      <c r="Q10" s="318"/>
      <c r="R10" s="295">
        <f t="shared" ca="1" si="14"/>
        <v>6</v>
      </c>
      <c r="S10" s="296">
        <f t="shared" ca="1" si="15"/>
        <v>0.33333333333333331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25</v>
      </c>
      <c r="AW10" s="234">
        <f>COUNTIF( AV$7:AV10, AV10 )</f>
        <v>1</v>
      </c>
      <c r="AX10" s="287">
        <f t="shared" si="22"/>
        <v>25.1</v>
      </c>
      <c r="AY10" s="234">
        <f t="shared" si="23"/>
        <v>25</v>
      </c>
      <c r="AZ10" s="236"/>
      <c r="BA10" s="236"/>
      <c r="BC10" s="234">
        <f t="shared" ca="1" si="24"/>
        <v>4</v>
      </c>
      <c r="BD10" s="288">
        <f t="shared" ca="1" si="7"/>
        <v>11</v>
      </c>
      <c r="BF10" s="240" t="str">
        <f t="shared" ca="1" si="8"/>
        <v>Dominion Resources,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0"/>
        <v>MR</v>
      </c>
      <c r="F11" s="306"/>
      <c r="G11" s="307">
        <f t="shared" ca="1" si="1"/>
        <v>22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0.27586206896551724</v>
      </c>
      <c r="N11" s="318"/>
      <c r="O11" s="295">
        <f t="shared" ca="1" si="12"/>
        <v>13</v>
      </c>
      <c r="P11" s="296">
        <f t="shared" ca="1" si="13"/>
        <v>0.35135135135135137</v>
      </c>
      <c r="Q11" s="318"/>
      <c r="R11" s="295">
        <f t="shared" ca="1" si="14"/>
        <v>3</v>
      </c>
      <c r="S11" s="296">
        <f t="shared" ca="1" si="15"/>
        <v>0.16666666666666666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25</v>
      </c>
      <c r="AW11" s="234">
        <f>COUNTIF( AV$7:AV11, AV11 )</f>
        <v>2</v>
      </c>
      <c r="AX11" s="287">
        <f t="shared" si="22"/>
        <v>25.2</v>
      </c>
      <c r="AY11" s="234">
        <f t="shared" si="23"/>
        <v>26</v>
      </c>
      <c r="AZ11" s="236"/>
      <c r="BA11" s="236"/>
      <c r="BC11" s="234">
        <f t="shared" ca="1" si="24"/>
        <v>5</v>
      </c>
      <c r="BD11" s="288">
        <f t="shared" ca="1" si="7"/>
        <v>14</v>
      </c>
      <c r="BF11" s="240" t="str">
        <f t="shared" ca="1" si="8"/>
        <v>Duke Energy Corporation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DUK</v>
      </c>
    </row>
    <row r="12" spans="1:61" ht="13.8" x14ac:dyDescent="0.25">
      <c r="A12" s="303" t="s">
        <v>451</v>
      </c>
      <c r="B12" s="304" t="s">
        <v>10</v>
      </c>
      <c r="C12" s="304">
        <v>20</v>
      </c>
      <c r="D12" s="304" t="s">
        <v>443</v>
      </c>
      <c r="E12" s="305" t="str">
        <f t="shared" ca="1" si="0"/>
        <v>R</v>
      </c>
      <c r="F12" s="306"/>
      <c r="G12" s="307">
        <f t="shared" ca="1" si="1"/>
        <v>65</v>
      </c>
      <c r="H12" s="250"/>
      <c r="I12" s="318"/>
      <c r="J12" s="295" t="s">
        <v>49</v>
      </c>
      <c r="K12" s="318"/>
      <c r="L12" s="295">
        <f t="shared" si="10"/>
        <v>11</v>
      </c>
      <c r="M12" s="296">
        <f t="shared" si="11"/>
        <v>0.18965517241379309</v>
      </c>
      <c r="N12" s="318"/>
      <c r="O12" s="295">
        <f t="shared" ca="1" si="12"/>
        <v>5</v>
      </c>
      <c r="P12" s="296">
        <f t="shared" ca="1" si="13"/>
        <v>0.13513513513513514</v>
      </c>
      <c r="Q12" s="318"/>
      <c r="R12" s="295">
        <f t="shared" ca="1" si="14"/>
        <v>5</v>
      </c>
      <c r="S12" s="296">
        <f t="shared" ca="1" si="15"/>
        <v>0.27777777777777779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11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41</v>
      </c>
      <c r="AW12" s="234">
        <f>COUNTIF( AV$7:AV12, AV12 )</f>
        <v>2</v>
      </c>
      <c r="AX12" s="287">
        <f t="shared" si="22"/>
        <v>41.2</v>
      </c>
      <c r="AY12" s="234">
        <f t="shared" si="23"/>
        <v>42</v>
      </c>
      <c r="AZ12" s="236"/>
      <c r="BA12" s="236"/>
      <c r="BC12" s="234">
        <f t="shared" ca="1" si="24"/>
        <v>6</v>
      </c>
      <c r="BD12" s="288">
        <f t="shared" ca="1" si="7"/>
        <v>24</v>
      </c>
      <c r="BF12" s="240" t="str">
        <f t="shared" ca="1" si="8"/>
        <v>Iberdrola USA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**EAST</v>
      </c>
    </row>
    <row r="13" spans="1:61" ht="13.8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0"/>
        <v>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10"/>
        <v>5</v>
      </c>
      <c r="M13" s="298">
        <f t="shared" si="11"/>
        <v>8.6206896551724144E-2</v>
      </c>
      <c r="N13" s="319"/>
      <c r="O13" s="297">
        <f t="shared" ca="1" si="12"/>
        <v>4</v>
      </c>
      <c r="P13" s="298">
        <f t="shared" ca="1" si="13"/>
        <v>0.10810810810810811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5</v>
      </c>
      <c r="AE13" s="254"/>
      <c r="AF13" s="236">
        <f t="shared" si="2"/>
        <v>1</v>
      </c>
      <c r="AG13" s="236">
        <f t="shared" ca="1" si="3"/>
        <v>1</v>
      </c>
      <c r="AH13" s="236" t="str">
        <f t="shared" ca="1" si="19"/>
        <v/>
      </c>
      <c r="AJ13" s="236">
        <f t="shared" ca="1" si="4"/>
        <v>21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5"/>
        <v>Change</v>
      </c>
      <c r="AQ13" s="286" t="s">
        <v>29</v>
      </c>
      <c r="AR13" s="286" t="s">
        <v>16</v>
      </c>
      <c r="AS13" s="286">
        <v>19</v>
      </c>
      <c r="AT13" s="289" t="s">
        <v>285</v>
      </c>
      <c r="AV13" s="234">
        <f t="shared" si="21"/>
        <v>12</v>
      </c>
      <c r="AW13" s="234">
        <f>COUNTIF( AV$7:AV13, AV13 )</f>
        <v>3</v>
      </c>
      <c r="AX13" s="287">
        <f t="shared" si="22"/>
        <v>12.3</v>
      </c>
      <c r="AY13" s="234">
        <f t="shared" si="23"/>
        <v>14</v>
      </c>
      <c r="AZ13" s="236"/>
      <c r="BA13" s="236"/>
      <c r="BC13" s="234">
        <f t="shared" ca="1" si="24"/>
        <v>7</v>
      </c>
      <c r="BD13" s="288">
        <f t="shared" ca="1" si="7"/>
        <v>26</v>
      </c>
      <c r="BF13" s="240" t="str">
        <f t="shared" ca="1" si="8"/>
        <v>Integrys Energy Group,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TEG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0"/>
        <v>MR</v>
      </c>
      <c r="F14" s="306"/>
      <c r="G14" s="307">
        <f t="shared" ca="1" si="1"/>
        <v>35</v>
      </c>
      <c r="H14" s="250"/>
      <c r="I14" s="320"/>
      <c r="J14" s="291" t="s">
        <v>80</v>
      </c>
      <c r="K14" s="320"/>
      <c r="L14" s="291">
        <f>SUM(L8:L13)</f>
        <v>58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18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18.379310344827587</v>
      </c>
      <c r="Z14" s="261"/>
      <c r="AA14" s="260">
        <f ca="1">SUM(AA8:AA13)</f>
        <v>58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25</v>
      </c>
      <c r="AW14" s="234">
        <f>COUNTIF( AV$7:AV14, AV14 )</f>
        <v>3</v>
      </c>
      <c r="AX14" s="287">
        <f t="shared" si="22"/>
        <v>25.3</v>
      </c>
      <c r="AY14" s="234">
        <f t="shared" si="23"/>
        <v>27</v>
      </c>
      <c r="AZ14" s="236"/>
      <c r="BA14" s="236"/>
      <c r="BC14" s="234">
        <f t="shared" ca="1" si="24"/>
        <v>8</v>
      </c>
      <c r="BD14" s="288">
        <f t="shared" ca="1" si="7"/>
        <v>30</v>
      </c>
      <c r="BF14" s="240" t="str">
        <f t="shared" ca="1" si="8"/>
        <v>NextEra Energy, Inc.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NEE</v>
      </c>
    </row>
    <row r="15" spans="1:61" ht="13.8" x14ac:dyDescent="0.25">
      <c r="A15" s="303" t="s">
        <v>14</v>
      </c>
      <c r="B15" s="304" t="s">
        <v>10</v>
      </c>
      <c r="C15" s="304">
        <v>20</v>
      </c>
      <c r="D15" s="304" t="s">
        <v>334</v>
      </c>
      <c r="E15" s="305" t="str">
        <f t="shared" ca="1" si="0"/>
        <v>R</v>
      </c>
      <c r="F15" s="306"/>
      <c r="G15" s="307">
        <f t="shared" ca="1" si="1"/>
        <v>58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41</v>
      </c>
      <c r="AW15" s="234">
        <f>COUNTIF( AV$7:AV15, AV15 )</f>
        <v>3</v>
      </c>
      <c r="AX15" s="287">
        <f t="shared" si="22"/>
        <v>41.3</v>
      </c>
      <c r="AY15" s="234">
        <f t="shared" si="23"/>
        <v>43</v>
      </c>
      <c r="AZ15" s="236"/>
      <c r="BA15" s="236"/>
      <c r="BC15" s="234">
        <f t="shared" ca="1" si="24"/>
        <v>9</v>
      </c>
      <c r="BD15" s="288">
        <f t="shared" ca="1" si="7"/>
        <v>52</v>
      </c>
      <c r="BF15" s="240" t="str">
        <f t="shared" ca="1" si="8"/>
        <v>Vectren Corporation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VVC</v>
      </c>
    </row>
    <row r="16" spans="1:61" ht="13.8" x14ac:dyDescent="0.25">
      <c r="A16" s="303" t="s">
        <v>26</v>
      </c>
      <c r="B16" s="304" t="s">
        <v>10</v>
      </c>
      <c r="C16" s="304">
        <v>20</v>
      </c>
      <c r="D16" s="304" t="s">
        <v>335</v>
      </c>
      <c r="E16" s="305" t="str">
        <f t="shared" ca="1" si="0"/>
        <v>R</v>
      </c>
      <c r="F16" s="306"/>
      <c r="G16" s="307">
        <f t="shared" ca="1" si="1"/>
        <v>60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18.293103448275861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18.378378378378379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18.666666666666668</v>
      </c>
      <c r="S16" s="505"/>
      <c r="T16" s="316"/>
      <c r="U16" s="504">
        <f t="array" aca="1" ref="U16" ca="1">SUM( IF( LEN( $C$7:$C$65 ) = 0, 0, IF( $E$7:$E$65 = U3, $C$7:$C$65, 0 ) ) ) / SUM( IF( LEN( $C$7:$C$65 ) = 0, 0, IF( $E$7:$E$65 = U3, 1, 0 ) ) )</f>
        <v>15</v>
      </c>
      <c r="V16" s="506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3</v>
      </c>
      <c r="AW16" s="234">
        <f>COUNTIF( AV$7:AV16, AV16 )</f>
        <v>1</v>
      </c>
      <c r="AX16" s="287">
        <f t="shared" si="22"/>
        <v>3.1</v>
      </c>
      <c r="AY16" s="234">
        <f t="shared" si="23"/>
        <v>3</v>
      </c>
      <c r="AZ16" s="236"/>
      <c r="BA16" s="236"/>
      <c r="BC16" s="234">
        <f t="shared" ca="1" si="24"/>
        <v>10</v>
      </c>
      <c r="BD16" s="288">
        <f t="shared" ca="1" si="7"/>
        <v>54</v>
      </c>
      <c r="BF16" s="240" t="str">
        <f t="shared" ca="1" si="8"/>
        <v>Wisconsin Energy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WEC</v>
      </c>
    </row>
    <row r="17" spans="1:61" ht="13.8" x14ac:dyDescent="0.25">
      <c r="A17" s="303" t="s">
        <v>257</v>
      </c>
      <c r="B17" s="304" t="s">
        <v>10</v>
      </c>
      <c r="C17" s="304">
        <v>20</v>
      </c>
      <c r="D17" s="304" t="s">
        <v>337</v>
      </c>
      <c r="E17" s="305" t="str">
        <f t="shared" ca="1" si="0"/>
        <v>R</v>
      </c>
      <c r="F17" s="306"/>
      <c r="G17" s="307">
        <f t="shared" ca="1" si="1"/>
        <v>61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3</v>
      </c>
      <c r="AW17" s="234">
        <f>COUNTIF( AV$7:AV17, AV17 )</f>
        <v>2</v>
      </c>
      <c r="AX17" s="287">
        <f t="shared" si="22"/>
        <v>3.2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7"/>
        <v>55</v>
      </c>
      <c r="BF17" s="240" t="str">
        <f t="shared" ca="1" si="8"/>
        <v>Xcel Energy Inc.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XEL</v>
      </c>
    </row>
    <row r="18" spans="1:61" ht="13.8" x14ac:dyDescent="0.25">
      <c r="A18" s="303" t="s">
        <v>15</v>
      </c>
      <c r="B18" s="304" t="s">
        <v>16</v>
      </c>
      <c r="C18" s="304">
        <v>19</v>
      </c>
      <c r="D18" s="304" t="s">
        <v>276</v>
      </c>
      <c r="E18" s="305" t="str">
        <f t="shared" ca="1" si="0"/>
        <v>R</v>
      </c>
      <c r="F18" s="306"/>
      <c r="G18" s="307">
        <f t="shared" ca="1" si="1"/>
        <v>7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17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41</v>
      </c>
      <c r="AW18" s="234">
        <f>COUNTIF( AV$7:AV18, AV18 )</f>
        <v>4</v>
      </c>
      <c r="AX18" s="287">
        <f t="shared" si="22"/>
        <v>41.4</v>
      </c>
      <c r="AY18" s="234">
        <f t="shared" si="23"/>
        <v>44</v>
      </c>
      <c r="AZ18" s="236"/>
      <c r="BA18" s="236"/>
      <c r="BC18" s="234">
        <f t="shared" ca="1" si="24"/>
        <v>12</v>
      </c>
      <c r="BD18" s="288">
        <f t="shared" ca="1" si="7"/>
        <v>1</v>
      </c>
      <c r="BF18" s="240" t="str">
        <f t="shared" ca="1" si="8"/>
        <v>ALLETE,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ALE</v>
      </c>
    </row>
    <row r="19" spans="1:61" ht="13.8" x14ac:dyDescent="0.25">
      <c r="A19" s="303" t="s">
        <v>17</v>
      </c>
      <c r="B19" s="304" t="s">
        <v>16</v>
      </c>
      <c r="C19" s="304">
        <v>19</v>
      </c>
      <c r="D19" s="304" t="s">
        <v>306</v>
      </c>
      <c r="E19" s="305" t="str">
        <f t="shared" ca="1" si="0"/>
        <v>R</v>
      </c>
      <c r="F19" s="306"/>
      <c r="G19" s="307">
        <f t="shared" ca="1" si="1"/>
        <v>8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18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12</v>
      </c>
      <c r="AW19" s="234">
        <f>COUNTIF( AV$7:AV19, AV19 )</f>
        <v>4</v>
      </c>
      <c r="AX19" s="287">
        <f t="shared" si="22"/>
        <v>12.4</v>
      </c>
      <c r="AY19" s="234">
        <f t="shared" si="23"/>
        <v>15</v>
      </c>
      <c r="AZ19" s="236"/>
      <c r="BA19" s="236"/>
      <c r="BC19" s="234">
        <f t="shared" ca="1" si="24"/>
        <v>13</v>
      </c>
      <c r="BD19" s="288">
        <f t="shared" ca="1" si="7"/>
        <v>2</v>
      </c>
      <c r="BF19" s="240" t="str">
        <f t="shared" ca="1" si="8"/>
        <v>Alliant Energy Corporation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LNT</v>
      </c>
    </row>
    <row r="20" spans="1:61" ht="13.8" x14ac:dyDescent="0.25">
      <c r="A20" s="303" t="s">
        <v>29</v>
      </c>
      <c r="B20" s="304" t="s">
        <v>16</v>
      </c>
      <c r="C20" s="304">
        <v>19</v>
      </c>
      <c r="D20" s="304" t="s">
        <v>285</v>
      </c>
      <c r="E20" s="305" t="str">
        <f t="shared" ca="1" si="0"/>
        <v>MR</v>
      </c>
      <c r="F20" s="306"/>
      <c r="G20" s="307">
        <f t="shared" ca="1" si="1"/>
        <v>13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10</v>
      </c>
      <c r="AS20" s="286">
        <v>20</v>
      </c>
      <c r="AT20" s="286" t="s">
        <v>289</v>
      </c>
      <c r="AV20" s="234">
        <f t="shared" si="21"/>
        <v>3</v>
      </c>
      <c r="AW20" s="234">
        <f>COUNTIF( AV$7:AV20, AV20 )</f>
        <v>3</v>
      </c>
      <c r="AX20" s="287">
        <f t="shared" si="22"/>
        <v>3.3</v>
      </c>
      <c r="AY20" s="234">
        <f t="shared" si="23"/>
        <v>5</v>
      </c>
      <c r="AZ20" s="236"/>
      <c r="BA20" s="236"/>
      <c r="BC20" s="234">
        <f t="shared" ca="1" si="24"/>
        <v>14</v>
      </c>
      <c r="BD20" s="288">
        <f t="shared" ca="1" si="7"/>
        <v>7</v>
      </c>
      <c r="BF20" s="240" t="str">
        <f t="shared" ca="1" si="8"/>
        <v>CenterPoint Energy,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CNP</v>
      </c>
    </row>
    <row r="21" spans="1:61" ht="13.8" x14ac:dyDescent="0.25">
      <c r="A21" s="303" t="s">
        <v>31</v>
      </c>
      <c r="B21" s="304" t="s">
        <v>16</v>
      </c>
      <c r="C21" s="304">
        <v>19</v>
      </c>
      <c r="D21" s="304" t="s">
        <v>288</v>
      </c>
      <c r="E21" s="305" t="str">
        <f t="shared" ca="1" si="0"/>
        <v>R</v>
      </c>
      <c r="F21" s="306"/>
      <c r="G21" s="307">
        <f t="shared" ca="1" si="1"/>
        <v>21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41</v>
      </c>
      <c r="AW21" s="234">
        <f>COUNTIF( AV$7:AV21, AV21 )</f>
        <v>5</v>
      </c>
      <c r="AX21" s="287">
        <f t="shared" si="22"/>
        <v>41.5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7"/>
        <v>13</v>
      </c>
      <c r="BF21" s="240" t="str">
        <f t="shared" ca="1" si="8"/>
        <v>DTE Energy Company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DTE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25</v>
      </c>
      <c r="AW22" s="234">
        <f>COUNTIF( AV$7:AV22, AV22 )</f>
        <v>4</v>
      </c>
      <c r="AX22" s="287">
        <f t="shared" si="22"/>
        <v>25.4</v>
      </c>
      <c r="AY22" s="234">
        <f t="shared" si="23"/>
        <v>28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41</v>
      </c>
      <c r="AW23" s="234">
        <f>COUNTIF( AV$7:AV23, AV23 )</f>
        <v>6</v>
      </c>
      <c r="AX23" s="287">
        <f t="shared" si="22"/>
        <v>41.6</v>
      </c>
      <c r="AY23" s="234">
        <f t="shared" si="23"/>
        <v>46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512</v>
      </c>
      <c r="B24" s="304" t="s">
        <v>16</v>
      </c>
      <c r="C24" s="304">
        <v>19</v>
      </c>
      <c r="D24" s="304" t="s">
        <v>511</v>
      </c>
      <c r="E24" s="305" t="str">
        <f t="shared" ca="1" si="0"/>
        <v>R</v>
      </c>
      <c r="F24" s="306"/>
      <c r="G24" s="307">
        <f t="shared" ca="1" si="1"/>
        <v>37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55</v>
      </c>
      <c r="AW24" s="234">
        <f>COUNTIF( AV$7:AV24, AV24 )</f>
        <v>1</v>
      </c>
      <c r="AX24" s="287">
        <f t="shared" si="22"/>
        <v>55.1</v>
      </c>
      <c r="AY24" s="234">
        <f t="shared" si="23"/>
        <v>55</v>
      </c>
      <c r="AZ24" s="236"/>
      <c r="BA24" s="236"/>
      <c r="BC24" s="234">
        <f t="shared" ca="1" si="24"/>
        <v>18</v>
      </c>
      <c r="BD24" s="288">
        <f t="shared" ca="1" si="7"/>
        <v>32</v>
      </c>
      <c r="BF24" s="240" t="str">
        <f t="shared" ca="1" si="8"/>
        <v>Eversource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ES</v>
      </c>
    </row>
    <row r="25" spans="1:61" ht="13.8" x14ac:dyDescent="0.25">
      <c r="A25" s="303" t="s">
        <v>21</v>
      </c>
      <c r="B25" s="304" t="s">
        <v>16</v>
      </c>
      <c r="C25" s="304">
        <v>19</v>
      </c>
      <c r="D25" s="304" t="s">
        <v>315</v>
      </c>
      <c r="E25" s="305" t="str">
        <f t="shared" ca="1" si="0"/>
        <v>MR</v>
      </c>
      <c r="F25" s="306"/>
      <c r="G25" s="307">
        <f t="shared" ca="1" si="1"/>
        <v>41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25</v>
      </c>
      <c r="AW25" s="234">
        <f>COUNTIF( AV$7:AV25, AV25 )</f>
        <v>5</v>
      </c>
      <c r="AX25" s="287">
        <f t="shared" si="22"/>
        <v>25.5</v>
      </c>
      <c r="AY25" s="234">
        <f t="shared" si="23"/>
        <v>29</v>
      </c>
      <c r="AZ25" s="236"/>
      <c r="BA25" s="236"/>
      <c r="BC25" s="234">
        <f t="shared" ca="1" si="24"/>
        <v>19</v>
      </c>
      <c r="BD25" s="288">
        <f t="shared" ca="1" si="7"/>
        <v>36</v>
      </c>
      <c r="BF25" s="240" t="str">
        <f t="shared" ca="1" si="8"/>
        <v>OGE Energy Corp.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OGE</v>
      </c>
    </row>
    <row r="26" spans="1:61" ht="13.8" x14ac:dyDescent="0.25">
      <c r="A26" s="303" t="s">
        <v>23</v>
      </c>
      <c r="B26" s="304" t="s">
        <v>16</v>
      </c>
      <c r="C26" s="304">
        <v>19</v>
      </c>
      <c r="D26" s="304" t="s">
        <v>322</v>
      </c>
      <c r="E26" s="305" t="str">
        <f t="shared" ca="1" si="0"/>
        <v>MR</v>
      </c>
      <c r="F26" s="306"/>
      <c r="G26" s="307">
        <f t="shared" ca="1" si="1"/>
        <v>43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25</v>
      </c>
      <c r="AW26" s="234">
        <f>COUNTIF( AV$7:AV26, AV26 )</f>
        <v>6</v>
      </c>
      <c r="AX26" s="287">
        <f t="shared" si="22"/>
        <v>25.6</v>
      </c>
      <c r="AY26" s="234">
        <f t="shared" si="23"/>
        <v>30</v>
      </c>
      <c r="AZ26" s="236"/>
      <c r="BA26" s="236"/>
      <c r="BC26" s="234">
        <f t="shared" ca="1" si="24"/>
        <v>20</v>
      </c>
      <c r="BD26" s="288">
        <f t="shared" ca="1" si="7"/>
        <v>38</v>
      </c>
      <c r="BF26" s="240" t="str">
        <f t="shared" ca="1" si="8"/>
        <v>Pepco Holdings, Inc.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POM</v>
      </c>
    </row>
    <row r="27" spans="1:61" ht="13.8" x14ac:dyDescent="0.25">
      <c r="A27" s="303" t="s">
        <v>256</v>
      </c>
      <c r="B27" s="304" t="s">
        <v>16</v>
      </c>
      <c r="C27" s="304">
        <v>19</v>
      </c>
      <c r="D27" s="304" t="s">
        <v>319</v>
      </c>
      <c r="E27" s="305" t="str">
        <f t="shared" ca="1" si="0"/>
        <v>R</v>
      </c>
      <c r="F27" s="306"/>
      <c r="G27" s="307">
        <f t="shared" ca="1" si="1"/>
        <v>49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41</v>
      </c>
      <c r="AW27" s="234">
        <f>COUNTIF( AV$7:AV27, AV27 )</f>
        <v>7</v>
      </c>
      <c r="AX27" s="287">
        <f t="shared" si="22"/>
        <v>41.7</v>
      </c>
      <c r="AY27" s="234">
        <f t="shared" si="23"/>
        <v>47</v>
      </c>
      <c r="AZ27" s="236"/>
      <c r="BA27" s="236"/>
      <c r="BC27" s="234">
        <f t="shared" ca="1" si="24"/>
        <v>21</v>
      </c>
      <c r="BD27" s="288">
        <f t="shared" ca="1" si="7"/>
        <v>44</v>
      </c>
      <c r="BF27" s="240" t="str">
        <f t="shared" ca="1" si="8"/>
        <v>Progress Energy,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PGN</v>
      </c>
    </row>
    <row r="28" spans="1:61" ht="13.8" x14ac:dyDescent="0.25">
      <c r="A28" s="303" t="s">
        <v>13</v>
      </c>
      <c r="B28" s="304" t="s">
        <v>16</v>
      </c>
      <c r="C28" s="304">
        <v>19</v>
      </c>
      <c r="D28" s="304" t="s">
        <v>326</v>
      </c>
      <c r="E28" s="305" t="str">
        <f t="shared" ca="1" si="0"/>
        <v>MR</v>
      </c>
      <c r="F28" s="306"/>
      <c r="G28" s="307">
        <f t="shared" ca="1" si="1"/>
        <v>51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25</v>
      </c>
      <c r="AW28" s="234">
        <f>COUNTIF( AV$7:AV28, AV28 )</f>
        <v>7</v>
      </c>
      <c r="AX28" s="287">
        <f t="shared" si="22"/>
        <v>25.7</v>
      </c>
      <c r="AY28" s="234">
        <f t="shared" si="23"/>
        <v>31</v>
      </c>
      <c r="AZ28" s="236"/>
      <c r="BA28" s="236"/>
      <c r="BC28" s="234">
        <f t="shared" ca="1" si="24"/>
        <v>22</v>
      </c>
      <c r="BD28" s="288">
        <f t="shared" ca="1" si="7"/>
        <v>47</v>
      </c>
      <c r="BF28" s="240" t="str">
        <f t="shared" ca="1" si="8"/>
        <v>SCANA Corporation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SCG</v>
      </c>
    </row>
    <row r="29" spans="1:61" ht="13.8" x14ac:dyDescent="0.25">
      <c r="A29" s="303" t="s">
        <v>25</v>
      </c>
      <c r="B29" s="304" t="s">
        <v>16</v>
      </c>
      <c r="C29" s="304">
        <v>19</v>
      </c>
      <c r="D29" s="304" t="s">
        <v>328</v>
      </c>
      <c r="E29" s="305" t="str">
        <f t="shared" ca="1" si="0"/>
        <v>MR</v>
      </c>
      <c r="F29" s="306"/>
      <c r="G29" s="307">
        <f t="shared" ca="1" si="1"/>
        <v>52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41</v>
      </c>
      <c r="AW29" s="234">
        <f>COUNTIF( AV$7:AV29, AV29 )</f>
        <v>8</v>
      </c>
      <c r="AX29" s="287">
        <f t="shared" si="22"/>
        <v>41.8</v>
      </c>
      <c r="AY29" s="234">
        <f t="shared" si="23"/>
        <v>48</v>
      </c>
      <c r="AZ29" s="236"/>
      <c r="BA29" s="236"/>
      <c r="BC29" s="234">
        <f t="shared" ca="1" si="24"/>
        <v>23</v>
      </c>
      <c r="BD29" s="288">
        <f t="shared" ca="1" si="7"/>
        <v>48</v>
      </c>
      <c r="BF29" s="240" t="str">
        <f t="shared" ca="1" si="8"/>
        <v>Sempra Energy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SRE</v>
      </c>
    </row>
    <row r="30" spans="1:61" ht="13.8" x14ac:dyDescent="0.25">
      <c r="A30" s="303" t="s">
        <v>62</v>
      </c>
      <c r="B30" s="304" t="s">
        <v>16</v>
      </c>
      <c r="C30" s="304">
        <v>19</v>
      </c>
      <c r="D30" s="304" t="s">
        <v>329</v>
      </c>
      <c r="E30" s="305" t="str">
        <f t="shared" ca="1" si="0"/>
        <v>R</v>
      </c>
      <c r="F30" s="306"/>
      <c r="G30" s="307">
        <f t="shared" ca="1" si="1"/>
        <v>54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5"/>
        <v/>
      </c>
      <c r="AQ30" s="286" t="s">
        <v>451</v>
      </c>
      <c r="AR30" s="286" t="s">
        <v>10</v>
      </c>
      <c r="AS30" s="286">
        <v>20</v>
      </c>
      <c r="AT30" s="286" t="s">
        <v>443</v>
      </c>
      <c r="AV30" s="234">
        <f t="shared" si="21"/>
        <v>3</v>
      </c>
      <c r="AW30" s="234">
        <f>COUNTIF( AV$7:AV30, AV30 )</f>
        <v>4</v>
      </c>
      <c r="AX30" s="287">
        <f t="shared" si="22"/>
        <v>3.4</v>
      </c>
      <c r="AY30" s="234">
        <f t="shared" si="23"/>
        <v>6</v>
      </c>
      <c r="AZ30" s="236"/>
      <c r="BA30" s="236"/>
      <c r="BC30" s="234">
        <f t="shared" ca="1" si="24"/>
        <v>24</v>
      </c>
      <c r="BD30" s="288">
        <f t="shared" ca="1" si="7"/>
        <v>50</v>
      </c>
      <c r="BF30" s="240" t="str">
        <f t="shared" ca="1" si="8"/>
        <v>TECO Energy, Inc.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TE</v>
      </c>
    </row>
    <row r="31" spans="1:61" ht="13.8" x14ac:dyDescent="0.25">
      <c r="A31" s="303" t="s">
        <v>258</v>
      </c>
      <c r="B31" s="304" t="s">
        <v>28</v>
      </c>
      <c r="C31" s="304">
        <v>18</v>
      </c>
      <c r="D31" s="304" t="s">
        <v>274</v>
      </c>
      <c r="E31" s="305" t="str">
        <f t="shared" ca="1" si="0"/>
        <v>R</v>
      </c>
      <c r="F31" s="306"/>
      <c r="G31" s="307">
        <f t="shared" ca="1" si="1"/>
        <v>10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31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25</v>
      </c>
      <c r="AW31" s="234">
        <f>COUNTIF( AV$7:AV31, AV31 )</f>
        <v>8</v>
      </c>
      <c r="AX31" s="287">
        <f t="shared" si="22"/>
        <v>25.8</v>
      </c>
      <c r="AY31" s="234">
        <f t="shared" si="23"/>
        <v>32</v>
      </c>
      <c r="AZ31" s="236"/>
      <c r="BA31" s="236"/>
      <c r="BC31" s="234">
        <f t="shared" ca="1" si="24"/>
        <v>25</v>
      </c>
      <c r="BD31" s="288">
        <f t="shared" ca="1" si="7"/>
        <v>4</v>
      </c>
      <c r="BF31" s="240" t="str">
        <f t="shared" ca="1" si="8"/>
        <v>American Electric Power Company, Inc.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AEP</v>
      </c>
    </row>
    <row r="32" spans="1:61" ht="13.8" x14ac:dyDescent="0.25">
      <c r="A32" s="303" t="s">
        <v>55</v>
      </c>
      <c r="B32" s="304" t="s">
        <v>28</v>
      </c>
      <c r="C32" s="304">
        <v>18</v>
      </c>
      <c r="D32" s="304" t="s">
        <v>277</v>
      </c>
      <c r="E32" s="305" t="str">
        <f t="shared" ca="1" si="0"/>
        <v>R</v>
      </c>
      <c r="F32" s="306"/>
      <c r="G32" s="307">
        <f t="shared" ca="1" si="1"/>
        <v>11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3</v>
      </c>
      <c r="AW32" s="234">
        <f>COUNTIF( AV$7:AV32, AV32 )</f>
        <v>5</v>
      </c>
      <c r="AX32" s="287">
        <f t="shared" si="22"/>
        <v>3.5</v>
      </c>
      <c r="AY32" s="234">
        <f t="shared" si="23"/>
        <v>7</v>
      </c>
      <c r="AZ32" s="236"/>
      <c r="BA32" s="236"/>
      <c r="BC32" s="234">
        <f t="shared" ca="1" si="24"/>
        <v>26</v>
      </c>
      <c r="BD32" s="288">
        <f t="shared" ca="1" si="7"/>
        <v>5</v>
      </c>
      <c r="BF32" s="240" t="str">
        <f t="shared" ca="1" si="8"/>
        <v>Avista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AVA</v>
      </c>
    </row>
    <row r="33" spans="1:61" ht="13.8" x14ac:dyDescent="0.25">
      <c r="A33" s="303" t="s">
        <v>30</v>
      </c>
      <c r="B33" s="304" t="s">
        <v>28</v>
      </c>
      <c r="C33" s="304">
        <v>18</v>
      </c>
      <c r="D33" s="304" t="s">
        <v>284</v>
      </c>
      <c r="E33" s="305" t="str">
        <f t="shared" ca="1" si="0"/>
        <v>R</v>
      </c>
      <c r="F33" s="306"/>
      <c r="G33" s="307">
        <f t="shared" ca="1" si="1"/>
        <v>16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41</v>
      </c>
      <c r="AW33" s="234">
        <f>COUNTIF( AV$7:AV33, AV33 )</f>
        <v>9</v>
      </c>
      <c r="AX33" s="287">
        <f t="shared" si="22"/>
        <v>41.9</v>
      </c>
      <c r="AY33" s="234">
        <f t="shared" si="23"/>
        <v>49</v>
      </c>
      <c r="AZ33" s="236"/>
      <c r="BA33" s="236"/>
      <c r="BC33" s="234">
        <f t="shared" ca="1" si="24"/>
        <v>27</v>
      </c>
      <c r="BD33" s="288">
        <f t="shared" ca="1" si="7"/>
        <v>8</v>
      </c>
      <c r="BF33" s="240" t="str">
        <f t="shared" ca="1" si="8"/>
        <v>Cleco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CNL</v>
      </c>
    </row>
    <row r="34" spans="1:61" ht="13.8" x14ac:dyDescent="0.25">
      <c r="A34" s="303" t="s">
        <v>34</v>
      </c>
      <c r="B34" s="304" t="s">
        <v>28</v>
      </c>
      <c r="C34" s="304">
        <v>18</v>
      </c>
      <c r="D34" s="304" t="s">
        <v>293</v>
      </c>
      <c r="E34" s="305" t="str">
        <f t="shared" ca="1" si="0"/>
        <v>R</v>
      </c>
      <c r="F34" s="306"/>
      <c r="G34" s="307">
        <f t="shared" ca="1" si="1"/>
        <v>24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12</v>
      </c>
      <c r="AW34" s="234">
        <f>COUNTIF( AV$7:AV34, AV34 )</f>
        <v>5</v>
      </c>
      <c r="AX34" s="287">
        <f t="shared" si="22"/>
        <v>12.5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16</v>
      </c>
      <c r="BF34" s="240" t="str">
        <f t="shared" ca="1" si="8"/>
        <v>El Paso Electric Company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EE</v>
      </c>
    </row>
    <row r="35" spans="1:61" ht="13.8" x14ac:dyDescent="0.25">
      <c r="A35" s="303" t="s">
        <v>36</v>
      </c>
      <c r="B35" s="304" t="s">
        <v>28</v>
      </c>
      <c r="C35" s="304">
        <v>18</v>
      </c>
      <c r="D35" s="304" t="s">
        <v>296</v>
      </c>
      <c r="E35" s="305" t="str">
        <f t="shared" ca="1" si="0"/>
        <v>R</v>
      </c>
      <c r="F35" s="306"/>
      <c r="G35" s="307">
        <f t="shared" ca="1" si="1"/>
        <v>26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12</v>
      </c>
      <c r="AW35" s="234">
        <f>COUNTIF( AV$7:AV35, AV35 )</f>
        <v>6</v>
      </c>
      <c r="AX35" s="287">
        <f t="shared" si="22"/>
        <v>12.6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19</v>
      </c>
      <c r="BF35" s="240" t="str">
        <f t="shared" ca="1" si="8"/>
        <v>Entergy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ETR</v>
      </c>
    </row>
    <row r="36" spans="1:61" ht="13.8" x14ac:dyDescent="0.25">
      <c r="A36" s="303" t="s">
        <v>11</v>
      </c>
      <c r="B36" s="304" t="s">
        <v>28</v>
      </c>
      <c r="C36" s="304">
        <v>18</v>
      </c>
      <c r="D36" s="304" t="s">
        <v>297</v>
      </c>
      <c r="E36" s="305" t="str">
        <f t="shared" ca="1" si="0"/>
        <v>MR</v>
      </c>
      <c r="F36" s="306"/>
      <c r="G36" s="307">
        <f t="shared" ca="1" si="1"/>
        <v>27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3</v>
      </c>
      <c r="AW36" s="234">
        <f>COUNTIF( AV$7:AV36, AV36 )</f>
        <v>6</v>
      </c>
      <c r="AX36" s="287">
        <f t="shared" si="22"/>
        <v>3.6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7"/>
        <v>20</v>
      </c>
      <c r="BF36" s="240" t="str">
        <f t="shared" ca="1" si="8"/>
        <v>Exelon Corporation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EXC</v>
      </c>
    </row>
    <row r="37" spans="1:61" ht="13.8" x14ac:dyDescent="0.25">
      <c r="A37" s="303" t="s">
        <v>260</v>
      </c>
      <c r="B37" s="304" t="s">
        <v>28</v>
      </c>
      <c r="C37" s="304">
        <v>18</v>
      </c>
      <c r="D37" s="304" t="s">
        <v>300</v>
      </c>
      <c r="E37" s="305" t="str">
        <f t="shared" ca="1" si="0"/>
        <v>R</v>
      </c>
      <c r="F37" s="306"/>
      <c r="G37" s="307">
        <f t="shared" ca="1" si="1"/>
        <v>29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41</v>
      </c>
      <c r="AW37" s="234">
        <f>COUNTIF( AV$7:AV37, AV37 )</f>
        <v>10</v>
      </c>
      <c r="AX37" s="287">
        <f t="shared" si="22"/>
        <v>42</v>
      </c>
      <c r="AY37" s="234">
        <f t="shared" si="23"/>
        <v>50</v>
      </c>
      <c r="AZ37" s="236"/>
      <c r="BA37" s="236"/>
      <c r="BC37" s="234">
        <f t="shared" ca="1" si="24"/>
        <v>31</v>
      </c>
      <c r="BD37" s="288">
        <f t="shared" ca="1" si="7"/>
        <v>22</v>
      </c>
      <c r="BF37" s="240" t="str">
        <f t="shared" ca="1" si="8"/>
        <v>Great Plains Energy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GXP</v>
      </c>
    </row>
    <row r="38" spans="1:61" ht="13.8" x14ac:dyDescent="0.25">
      <c r="A38" s="303" t="s">
        <v>20</v>
      </c>
      <c r="B38" s="304" t="s">
        <v>28</v>
      </c>
      <c r="C38" s="304">
        <v>18</v>
      </c>
      <c r="D38" s="304" t="s">
        <v>302</v>
      </c>
      <c r="E38" s="305" t="str">
        <f t="shared" ca="1" si="0"/>
        <v>R</v>
      </c>
      <c r="F38" s="306"/>
      <c r="G38" s="307">
        <f t="shared" ca="1" si="1"/>
        <v>31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16</v>
      </c>
      <c r="AS38" s="286">
        <v>19</v>
      </c>
      <c r="AT38" s="286" t="s">
        <v>511</v>
      </c>
      <c r="AV38" s="234">
        <f t="shared" si="21"/>
        <v>12</v>
      </c>
      <c r="AW38" s="234">
        <f>COUNTIF( AV$7:AV38, AV38 )</f>
        <v>7</v>
      </c>
      <c r="AX38" s="287">
        <f t="shared" si="22"/>
        <v>12.7</v>
      </c>
      <c r="AY38" s="234">
        <f t="shared" si="23"/>
        <v>18</v>
      </c>
      <c r="AZ38" s="236"/>
      <c r="BA38" s="236"/>
      <c r="BC38" s="234">
        <f t="shared" ca="1" si="24"/>
        <v>32</v>
      </c>
      <c r="BD38" s="288">
        <f t="shared" ca="1" si="7"/>
        <v>25</v>
      </c>
      <c r="BF38" s="240" t="str">
        <f t="shared" ca="1" si="8"/>
        <v>IDACORP, Inc.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IDA</v>
      </c>
    </row>
    <row r="39" spans="1:61" ht="13.8" x14ac:dyDescent="0.25">
      <c r="A39" s="303" t="s">
        <v>66</v>
      </c>
      <c r="B39" s="304" t="s">
        <v>28</v>
      </c>
      <c r="C39" s="304">
        <v>18</v>
      </c>
      <c r="D39" s="304" t="s">
        <v>314</v>
      </c>
      <c r="E39" s="305" t="str">
        <f t="shared" ca="1" si="0"/>
        <v>R</v>
      </c>
      <c r="F39" s="306"/>
      <c r="G39" s="307">
        <f t="shared" ca="1" si="1"/>
        <v>38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25</v>
      </c>
      <c r="AW39" s="234">
        <f>COUNTIF( AV$7:AV39, AV39 )</f>
        <v>9</v>
      </c>
      <c r="AX39" s="287">
        <f t="shared" si="22"/>
        <v>25.9</v>
      </c>
      <c r="AY39" s="234">
        <f t="shared" si="23"/>
        <v>33</v>
      </c>
      <c r="AZ39" s="236"/>
      <c r="BA39" s="236"/>
      <c r="BC39" s="234">
        <f t="shared" ca="1" si="24"/>
        <v>33</v>
      </c>
      <c r="BD39" s="288">
        <f t="shared" ca="1" si="7"/>
        <v>33</v>
      </c>
      <c r="BF39" s="240" t="str">
        <f t="shared" ref="BF39:BF63" ca="1" si="25">OFFSET( AQ$6, $BD39, 0 )</f>
        <v>NorthWestern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NWE</v>
      </c>
    </row>
    <row r="40" spans="1:61" ht="13.8" x14ac:dyDescent="0.25">
      <c r="A40" s="303" t="s">
        <v>53</v>
      </c>
      <c r="B40" s="304" t="s">
        <v>28</v>
      </c>
      <c r="C40" s="304">
        <v>18</v>
      </c>
      <c r="D40" s="304" t="s">
        <v>317</v>
      </c>
      <c r="E40" s="305" t="str">
        <f t="shared" ca="1" si="0"/>
        <v>R</v>
      </c>
      <c r="F40" s="306"/>
      <c r="G40" s="307">
        <f t="shared" ca="1" si="1"/>
        <v>44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6</v>
      </c>
      <c r="AR40" s="286" t="s">
        <v>110</v>
      </c>
      <c r="AS40" s="286">
        <v>22</v>
      </c>
      <c r="AT40" s="286" t="s">
        <v>312</v>
      </c>
      <c r="AV40" s="234">
        <f t="shared" si="21"/>
        <v>1</v>
      </c>
      <c r="AW40" s="234">
        <f>COUNTIF( AV$7:AV40, AV40 )</f>
        <v>1</v>
      </c>
      <c r="AX40" s="287">
        <f t="shared" si="22"/>
        <v>1.1000000000000001</v>
      </c>
      <c r="AY40" s="234">
        <f t="shared" si="23"/>
        <v>1</v>
      </c>
      <c r="AZ40" s="236"/>
      <c r="BA40" s="236"/>
      <c r="BC40" s="234">
        <f t="shared" ca="1" si="24"/>
        <v>34</v>
      </c>
      <c r="BD40" s="288">
        <f t="shared" ca="1" si="7"/>
        <v>39</v>
      </c>
      <c r="BF40" s="240" t="str">
        <f t="shared" ca="1" si="25"/>
        <v>PG&amp;E Corporation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PCG</v>
      </c>
    </row>
    <row r="41" spans="1:61" ht="13.8" x14ac:dyDescent="0.25">
      <c r="A41" s="303" t="s">
        <v>41</v>
      </c>
      <c r="B41" s="304" t="s">
        <v>28</v>
      </c>
      <c r="C41" s="304">
        <v>18</v>
      </c>
      <c r="D41" s="304" t="s">
        <v>321</v>
      </c>
      <c r="E41" s="305" t="str">
        <f t="shared" ca="1" si="0"/>
        <v>R</v>
      </c>
      <c r="F41" s="306"/>
      <c r="G41" s="307">
        <f t="shared" ca="1" si="1"/>
        <v>45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265</v>
      </c>
      <c r="AR41" s="286" t="s">
        <v>56</v>
      </c>
      <c r="AS41" s="286">
        <v>16</v>
      </c>
      <c r="AT41" s="286" t="s">
        <v>313</v>
      </c>
      <c r="AV41" s="234">
        <f t="shared" si="21"/>
        <v>52</v>
      </c>
      <c r="AW41" s="234">
        <f>COUNTIF( AV$7:AV41, AV41 )</f>
        <v>1</v>
      </c>
      <c r="AX41" s="287">
        <f t="shared" si="22"/>
        <v>52.1</v>
      </c>
      <c r="AY41" s="234">
        <f t="shared" si="23"/>
        <v>52</v>
      </c>
      <c r="AZ41" s="236"/>
      <c r="BA41" s="236"/>
      <c r="BC41" s="234">
        <f t="shared" ca="1" si="24"/>
        <v>35</v>
      </c>
      <c r="BD41" s="288">
        <f t="shared" ca="1" si="7"/>
        <v>40</v>
      </c>
      <c r="BF41" s="240" t="str">
        <f t="shared" ca="1" si="25"/>
        <v>Pinnacle West Capital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PNW</v>
      </c>
    </row>
    <row r="42" spans="1:61" ht="13.8" x14ac:dyDescent="0.25">
      <c r="A42" s="303" t="s">
        <v>24</v>
      </c>
      <c r="B42" s="304" t="s">
        <v>28</v>
      </c>
      <c r="C42" s="304">
        <v>18</v>
      </c>
      <c r="D42" s="304" t="s">
        <v>323</v>
      </c>
      <c r="E42" s="305" t="str">
        <f t="shared" ca="1" si="0"/>
        <v>R</v>
      </c>
      <c r="F42" s="306"/>
      <c r="G42" s="307">
        <f t="shared" ca="1" si="1"/>
        <v>47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21</v>
      </c>
      <c r="AR42" s="286" t="s">
        <v>16</v>
      </c>
      <c r="AS42" s="286">
        <v>19</v>
      </c>
      <c r="AT42" s="286" t="s">
        <v>315</v>
      </c>
      <c r="AV42" s="234">
        <f t="shared" si="21"/>
        <v>12</v>
      </c>
      <c r="AW42" s="234">
        <f>COUNTIF( AV$7:AV42, AV42 )</f>
        <v>8</v>
      </c>
      <c r="AX42" s="287">
        <f t="shared" si="22"/>
        <v>12.8</v>
      </c>
      <c r="AY42" s="234">
        <f t="shared" si="23"/>
        <v>19</v>
      </c>
      <c r="AZ42" s="236"/>
      <c r="BA42" s="236"/>
      <c r="BC42" s="234">
        <f t="shared" ca="1" si="24"/>
        <v>36</v>
      </c>
      <c r="BD42" s="288">
        <f t="shared" ca="1" si="7"/>
        <v>42</v>
      </c>
      <c r="BF42" s="240" t="str">
        <f t="shared" ca="1" si="25"/>
        <v>Portland General Electric Company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POR</v>
      </c>
    </row>
    <row r="43" spans="1:61" ht="13.8" x14ac:dyDescent="0.25">
      <c r="A43" s="303" t="s">
        <v>43</v>
      </c>
      <c r="B43" s="304" t="s">
        <v>28</v>
      </c>
      <c r="C43" s="304">
        <v>18</v>
      </c>
      <c r="D43" s="304" t="s">
        <v>324</v>
      </c>
      <c r="E43" s="305" t="str">
        <f t="shared" ca="1" si="0"/>
        <v>MR</v>
      </c>
      <c r="F43" s="306"/>
      <c r="G43" s="307">
        <f t="shared" ca="1" si="1"/>
        <v>48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22</v>
      </c>
      <c r="AR43" s="286" t="s">
        <v>49</v>
      </c>
      <c r="AS43" s="286">
        <v>17</v>
      </c>
      <c r="AT43" s="286" t="s">
        <v>316</v>
      </c>
      <c r="AV43" s="234">
        <f t="shared" si="21"/>
        <v>41</v>
      </c>
      <c r="AW43" s="234">
        <f>COUNTIF( AV$7:AV43, AV43 )</f>
        <v>11</v>
      </c>
      <c r="AX43" s="287">
        <f t="shared" si="22"/>
        <v>42.1</v>
      </c>
      <c r="AY43" s="234">
        <f t="shared" si="23"/>
        <v>51</v>
      </c>
      <c r="AZ43" s="236"/>
      <c r="BA43" s="236"/>
      <c r="BC43" s="234">
        <f t="shared" ca="1" si="24"/>
        <v>37</v>
      </c>
      <c r="BD43" s="288">
        <f t="shared" ca="1" si="7"/>
        <v>43</v>
      </c>
      <c r="BF43" s="240" t="str">
        <f t="shared" ca="1" si="25"/>
        <v>PPL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PPL</v>
      </c>
    </row>
    <row r="44" spans="1:61" ht="13.8" x14ac:dyDescent="0.25">
      <c r="A44" s="303" t="s">
        <v>45</v>
      </c>
      <c r="B44" s="304" t="s">
        <v>28</v>
      </c>
      <c r="C44" s="304">
        <v>18</v>
      </c>
      <c r="D44" s="304" t="s">
        <v>318</v>
      </c>
      <c r="E44" s="305" t="str">
        <f t="shared" ca="1" si="0"/>
        <v>MR</v>
      </c>
      <c r="F44" s="306"/>
      <c r="G44" s="307">
        <f t="shared" ca="1" si="1"/>
        <v>50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23</v>
      </c>
      <c r="AR44" s="286" t="s">
        <v>16</v>
      </c>
      <c r="AS44" s="286">
        <v>19</v>
      </c>
      <c r="AT44" s="286" t="s">
        <v>322</v>
      </c>
      <c r="AV44" s="234">
        <f t="shared" si="21"/>
        <v>12</v>
      </c>
      <c r="AW44" s="234">
        <f>COUNTIF( AV$7:AV44, AV44 )</f>
        <v>9</v>
      </c>
      <c r="AX44" s="287">
        <f t="shared" si="22"/>
        <v>12.9</v>
      </c>
      <c r="AY44" s="234">
        <f t="shared" si="23"/>
        <v>20</v>
      </c>
      <c r="AZ44" s="236"/>
      <c r="BA44" s="236"/>
      <c r="BC44" s="234">
        <f t="shared" ca="1" si="24"/>
        <v>38</v>
      </c>
      <c r="BD44" s="288">
        <f t="shared" ca="1" si="7"/>
        <v>45</v>
      </c>
      <c r="BF44" s="240" t="str">
        <f t="shared" ca="1" si="25"/>
        <v>Public Service Enterprise Group Incorporated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PEG</v>
      </c>
    </row>
    <row r="45" spans="1:61" ht="13.8" x14ac:dyDescent="0.25">
      <c r="A45" s="303" t="s">
        <v>75</v>
      </c>
      <c r="B45" s="304" t="s">
        <v>28</v>
      </c>
      <c r="C45" s="304">
        <v>18</v>
      </c>
      <c r="D45" s="304" t="s">
        <v>331</v>
      </c>
      <c r="E45" s="305" t="str">
        <f t="shared" ca="1" si="0"/>
        <v>R</v>
      </c>
      <c r="F45" s="306"/>
      <c r="G45" s="307">
        <f t="shared" ca="1" si="1"/>
        <v>55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53</v>
      </c>
      <c r="AR45" s="286" t="s">
        <v>28</v>
      </c>
      <c r="AS45" s="286">
        <v>18</v>
      </c>
      <c r="AT45" s="286" t="s">
        <v>317</v>
      </c>
      <c r="AV45" s="234">
        <f t="shared" si="21"/>
        <v>25</v>
      </c>
      <c r="AW45" s="234">
        <f>COUNTIF( AV$7:AV45, AV45 )</f>
        <v>10</v>
      </c>
      <c r="AX45" s="287">
        <f t="shared" si="22"/>
        <v>26</v>
      </c>
      <c r="AY45" s="234">
        <f t="shared" si="23"/>
        <v>34</v>
      </c>
      <c r="AZ45" s="236"/>
      <c r="BA45" s="236"/>
      <c r="BC45" s="234">
        <f t="shared" ca="1" si="24"/>
        <v>39</v>
      </c>
      <c r="BD45" s="288">
        <f t="shared" ca="1" si="7"/>
        <v>51</v>
      </c>
      <c r="BF45" s="240" t="str">
        <f t="shared" ca="1" si="25"/>
        <v>UIL Holdings Corporation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UIL</v>
      </c>
    </row>
    <row r="46" spans="1:61" ht="13.8" x14ac:dyDescent="0.25">
      <c r="A46" s="303" t="s">
        <v>59</v>
      </c>
      <c r="B46" s="304" t="s">
        <v>28</v>
      </c>
      <c r="C46" s="304">
        <v>18</v>
      </c>
      <c r="D46" s="304" t="s">
        <v>336</v>
      </c>
      <c r="E46" s="305" t="str">
        <f t="shared" ca="1" si="0"/>
        <v>R</v>
      </c>
      <c r="F46" s="306"/>
      <c r="G46" s="307">
        <f t="shared" ca="1" si="1"/>
        <v>59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41</v>
      </c>
      <c r="AR46" s="286" t="s">
        <v>28</v>
      </c>
      <c r="AS46" s="286">
        <v>18</v>
      </c>
      <c r="AT46" s="286" t="s">
        <v>321</v>
      </c>
      <c r="AV46" s="234">
        <f t="shared" si="21"/>
        <v>25</v>
      </c>
      <c r="AW46" s="234">
        <f>COUNTIF( AV$7:AV46, AV46 )</f>
        <v>11</v>
      </c>
      <c r="AX46" s="287">
        <f t="shared" si="22"/>
        <v>26.1</v>
      </c>
      <c r="AY46" s="234">
        <f t="shared" si="23"/>
        <v>35</v>
      </c>
      <c r="AZ46" s="236"/>
      <c r="BA46" s="236"/>
      <c r="BC46" s="234">
        <f t="shared" ca="1" si="24"/>
        <v>40</v>
      </c>
      <c r="BD46" s="288">
        <f t="shared" ca="1" si="7"/>
        <v>53</v>
      </c>
      <c r="BF46" s="240" t="str">
        <f t="shared" ca="1" si="25"/>
        <v>Westar Energy, Inc.</v>
      </c>
      <c r="BG46" s="240" t="str">
        <f t="shared" ca="1" si="9"/>
        <v>BBB</v>
      </c>
      <c r="BH46" s="240">
        <f t="shared" ca="1" si="9"/>
        <v>18</v>
      </c>
      <c r="BI46" s="240" t="str">
        <f t="shared" ca="1" si="9"/>
        <v>WR</v>
      </c>
    </row>
    <row r="47" spans="1:61" ht="13.8" x14ac:dyDescent="0.25">
      <c r="A47" s="303" t="s">
        <v>9</v>
      </c>
      <c r="B47" s="304" t="s">
        <v>49</v>
      </c>
      <c r="C47" s="304">
        <v>17</v>
      </c>
      <c r="D47" s="304" t="s">
        <v>273</v>
      </c>
      <c r="E47" s="305" t="str">
        <f t="shared" ca="1" si="0"/>
        <v>R</v>
      </c>
      <c r="F47" s="306"/>
      <c r="G47" s="307">
        <f t="shared" ca="1" si="1"/>
        <v>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42</v>
      </c>
      <c r="AR47" s="286" t="s">
        <v>61</v>
      </c>
      <c r="AS47" s="286">
        <v>15</v>
      </c>
      <c r="AT47" s="286" t="s">
        <v>320</v>
      </c>
      <c r="AV47" s="234">
        <f t="shared" si="21"/>
        <v>54</v>
      </c>
      <c r="AW47" s="234">
        <f>COUNTIF( AV$7:AV47, AV47 )</f>
        <v>1</v>
      </c>
      <c r="AX47" s="287">
        <f t="shared" si="22"/>
        <v>54.1</v>
      </c>
      <c r="AY47" s="234">
        <f t="shared" si="23"/>
        <v>54</v>
      </c>
      <c r="AZ47" s="236"/>
      <c r="BA47" s="236"/>
      <c r="BC47" s="234">
        <f t="shared" ca="1" si="24"/>
        <v>41</v>
      </c>
      <c r="BD47" s="288">
        <f t="shared" ca="1" si="7"/>
        <v>3</v>
      </c>
      <c r="BF47" s="240" t="str">
        <f t="shared" ca="1" si="25"/>
        <v>Ameren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AEE</v>
      </c>
    </row>
    <row r="48" spans="1:61" ht="13.8" x14ac:dyDescent="0.25">
      <c r="A48" s="303" t="s">
        <v>48</v>
      </c>
      <c r="B48" s="304" t="s">
        <v>49</v>
      </c>
      <c r="C48" s="304">
        <v>17</v>
      </c>
      <c r="D48" s="304" t="s">
        <v>279</v>
      </c>
      <c r="E48" s="305" t="str">
        <f t="shared" ca="1" si="0"/>
        <v>MR</v>
      </c>
      <c r="F48" s="306"/>
      <c r="G48" s="307">
        <f t="shared" ca="1" si="1"/>
        <v>12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24</v>
      </c>
      <c r="AR48" s="286" t="s">
        <v>28</v>
      </c>
      <c r="AS48" s="286">
        <v>18</v>
      </c>
      <c r="AT48" s="286" t="s">
        <v>323</v>
      </c>
      <c r="AV48" s="234">
        <f t="shared" si="21"/>
        <v>25</v>
      </c>
      <c r="AW48" s="234">
        <f>COUNTIF( AV$7:AV48, AV48 )</f>
        <v>12</v>
      </c>
      <c r="AX48" s="287">
        <f t="shared" si="22"/>
        <v>26.2</v>
      </c>
      <c r="AY48" s="234">
        <f t="shared" si="23"/>
        <v>36</v>
      </c>
      <c r="AZ48" s="236"/>
      <c r="BA48" s="236"/>
      <c r="BC48" s="234">
        <f t="shared" ca="1" si="24"/>
        <v>42</v>
      </c>
      <c r="BD48" s="288">
        <f t="shared" ca="1" si="7"/>
        <v>6</v>
      </c>
      <c r="BF48" s="240" t="str">
        <f t="shared" ca="1" si="25"/>
        <v>Black Hills Corporation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BKH</v>
      </c>
    </row>
    <row r="49" spans="1:61" ht="13.8" x14ac:dyDescent="0.25">
      <c r="A49" s="303" t="s">
        <v>60</v>
      </c>
      <c r="B49" s="304" t="s">
        <v>49</v>
      </c>
      <c r="C49" s="304">
        <v>17</v>
      </c>
      <c r="D49" s="304" t="s">
        <v>283</v>
      </c>
      <c r="E49" s="305" t="str">
        <f t="shared" ca="1" si="0"/>
        <v>R</v>
      </c>
      <c r="F49" s="306"/>
      <c r="G49" s="307">
        <f t="shared" ca="1" si="1"/>
        <v>17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43</v>
      </c>
      <c r="AR49" s="286" t="s">
        <v>28</v>
      </c>
      <c r="AS49" s="286">
        <v>18</v>
      </c>
      <c r="AT49" s="286" t="s">
        <v>324</v>
      </c>
      <c r="AV49" s="234">
        <f t="shared" si="21"/>
        <v>25</v>
      </c>
      <c r="AW49" s="234">
        <f>COUNTIF( AV$7:AV49, AV49 )</f>
        <v>13</v>
      </c>
      <c r="AX49" s="287">
        <f t="shared" si="22"/>
        <v>26.3</v>
      </c>
      <c r="AY49" s="234">
        <f t="shared" si="23"/>
        <v>37</v>
      </c>
      <c r="AZ49" s="236"/>
      <c r="BA49" s="236"/>
      <c r="BC49" s="234">
        <f t="shared" ca="1" si="24"/>
        <v>43</v>
      </c>
      <c r="BD49" s="288">
        <f t="shared" ca="1" si="7"/>
        <v>9</v>
      </c>
      <c r="BF49" s="240" t="str">
        <f t="shared" ca="1" si="25"/>
        <v>CMS Energy Corporation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CMS</v>
      </c>
    </row>
    <row r="50" spans="1:61" ht="13.8" x14ac:dyDescent="0.25">
      <c r="A50" s="303" t="s">
        <v>64</v>
      </c>
      <c r="B50" s="304" t="s">
        <v>49</v>
      </c>
      <c r="C50" s="304">
        <v>17</v>
      </c>
      <c r="D50" s="304" t="s">
        <v>442</v>
      </c>
      <c r="E50" s="305" t="str">
        <f t="shared" ca="1" si="0"/>
        <v>R</v>
      </c>
      <c r="F50" s="306"/>
      <c r="G50" s="307">
        <f t="shared" ca="1" si="1"/>
        <v>63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256</v>
      </c>
      <c r="AR50" s="286" t="s">
        <v>16</v>
      </c>
      <c r="AS50" s="286">
        <v>19</v>
      </c>
      <c r="AT50" s="286" t="s">
        <v>319</v>
      </c>
      <c r="AV50" s="234">
        <f t="shared" si="21"/>
        <v>12</v>
      </c>
      <c r="AW50" s="234">
        <f>COUNTIF( AV$7:AV50, AV50 )</f>
        <v>10</v>
      </c>
      <c r="AX50" s="287">
        <f t="shared" si="22"/>
        <v>13</v>
      </c>
      <c r="AY50" s="234">
        <f t="shared" si="23"/>
        <v>21</v>
      </c>
      <c r="AZ50" s="236"/>
      <c r="BA50" s="236"/>
      <c r="BC50" s="234">
        <f t="shared" ca="1" si="24"/>
        <v>44</v>
      </c>
      <c r="BD50" s="288">
        <f t="shared" ca="1" si="7"/>
        <v>12</v>
      </c>
      <c r="BF50" s="240" t="str">
        <f t="shared" ca="1" si="25"/>
        <v>DPL Inc.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**DPL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MR</v>
      </c>
      <c r="F51" s="306"/>
      <c r="G51" s="307">
        <f t="shared" ca="1" si="1"/>
        <v>23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45</v>
      </c>
      <c r="AR51" s="286" t="s">
        <v>28</v>
      </c>
      <c r="AS51" s="286">
        <v>18</v>
      </c>
      <c r="AT51" s="289" t="s">
        <v>318</v>
      </c>
      <c r="AV51" s="234">
        <f t="shared" si="21"/>
        <v>25</v>
      </c>
      <c r="AW51" s="234">
        <f>COUNTIF( AV$7:AV51, AV51 )</f>
        <v>14</v>
      </c>
      <c r="AX51" s="287">
        <f t="shared" si="22"/>
        <v>26.4</v>
      </c>
      <c r="AY51" s="234">
        <f t="shared" si="23"/>
        <v>38</v>
      </c>
      <c r="AZ51" s="236"/>
      <c r="BA51" s="236"/>
      <c r="BC51" s="234">
        <f t="shared" ca="1" si="24"/>
        <v>45</v>
      </c>
      <c r="BD51" s="288">
        <f t="shared" ca="1" si="7"/>
        <v>15</v>
      </c>
      <c r="BF51" s="240" t="str">
        <f t="shared" ca="1" si="25"/>
        <v>Edison International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EIX</v>
      </c>
    </row>
    <row r="52" spans="1:61" ht="13.8" x14ac:dyDescent="0.25">
      <c r="A52" s="303" t="s">
        <v>35</v>
      </c>
      <c r="B52" s="304" t="s">
        <v>49</v>
      </c>
      <c r="C52" s="304">
        <v>17</v>
      </c>
      <c r="D52" s="304" t="s">
        <v>292</v>
      </c>
      <c r="E52" s="305" t="str">
        <f t="shared" ca="1" si="0"/>
        <v>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54</v>
      </c>
      <c r="AR52" s="286" t="s">
        <v>56</v>
      </c>
      <c r="AS52" s="286">
        <v>16</v>
      </c>
      <c r="AT52" s="286" t="s">
        <v>448</v>
      </c>
      <c r="AV52" s="234">
        <f t="shared" si="21"/>
        <v>52</v>
      </c>
      <c r="AW52" s="234">
        <f>COUNTIF( AV$7:AV52, AV52 )</f>
        <v>2</v>
      </c>
      <c r="AX52" s="287">
        <f t="shared" si="22"/>
        <v>52.2</v>
      </c>
      <c r="AY52" s="234">
        <f t="shared" si="23"/>
        <v>53</v>
      </c>
      <c r="AZ52" s="236"/>
      <c r="BA52" s="236"/>
      <c r="BC52" s="234">
        <f t="shared" ca="1" si="24"/>
        <v>46</v>
      </c>
      <c r="BD52" s="288">
        <f t="shared" ca="1" si="7"/>
        <v>17</v>
      </c>
      <c r="BF52" s="240" t="str">
        <f t="shared" ca="1" si="25"/>
        <v>Empire District Electric Company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EDE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0"/>
        <v>MR</v>
      </c>
      <c r="F53" s="306"/>
      <c r="G53" s="307">
        <f t="shared" ca="1" si="1"/>
        <v>28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13</v>
      </c>
      <c r="AR53" s="286" t="s">
        <v>16</v>
      </c>
      <c r="AS53" s="286">
        <v>19</v>
      </c>
      <c r="AT53" s="286" t="s">
        <v>326</v>
      </c>
      <c r="AV53" s="234">
        <f t="shared" si="21"/>
        <v>12</v>
      </c>
      <c r="AW53" s="234">
        <f>COUNTIF( AV$7:AV53, AV53 )</f>
        <v>11</v>
      </c>
      <c r="AX53" s="287">
        <f t="shared" si="22"/>
        <v>13.1</v>
      </c>
      <c r="AY53" s="234">
        <f t="shared" si="23"/>
        <v>22</v>
      </c>
      <c r="AZ53" s="236"/>
      <c r="BA53" s="236"/>
      <c r="BC53" s="234">
        <f t="shared" ca="1" si="24"/>
        <v>47</v>
      </c>
      <c r="BD53" s="288">
        <f t="shared" ca="1" si="7"/>
        <v>21</v>
      </c>
      <c r="BF53" s="240" t="str">
        <f t="shared" ca="1" si="25"/>
        <v>FirstEnergy Corp.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0"/>
        <v>D</v>
      </c>
      <c r="F54" s="306"/>
      <c r="G54" s="307">
        <f t="shared" ca="1" si="1"/>
        <v>30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25</v>
      </c>
      <c r="AR54" s="286" t="s">
        <v>16</v>
      </c>
      <c r="AS54" s="286">
        <v>19</v>
      </c>
      <c r="AT54" s="286" t="s">
        <v>328</v>
      </c>
      <c r="AV54" s="234">
        <f t="shared" si="21"/>
        <v>12</v>
      </c>
      <c r="AW54" s="234">
        <f>COUNTIF( AV$7:AV54, AV54 )</f>
        <v>12</v>
      </c>
      <c r="AX54" s="287">
        <f t="shared" si="22"/>
        <v>13.2</v>
      </c>
      <c r="AY54" s="234">
        <f t="shared" si="23"/>
        <v>23</v>
      </c>
      <c r="AZ54" s="236"/>
      <c r="BA54" s="236"/>
      <c r="BC54" s="234">
        <f t="shared" ca="1" si="24"/>
        <v>48</v>
      </c>
      <c r="BD54" s="288">
        <f t="shared" ca="1" si="7"/>
        <v>23</v>
      </c>
      <c r="BF54" s="240" t="str">
        <f t="shared" ca="1" si="25"/>
        <v>Hawaiian Electric Industries,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HE</v>
      </c>
    </row>
    <row r="55" spans="1:61" ht="13.8" x14ac:dyDescent="0.25">
      <c r="A55" s="303" t="s">
        <v>58</v>
      </c>
      <c r="B55" s="304" t="s">
        <v>49</v>
      </c>
      <c r="C55" s="304">
        <v>17</v>
      </c>
      <c r="D55" s="304" t="s">
        <v>445</v>
      </c>
      <c r="E55" s="305" t="str">
        <f t="shared" ca="1" si="0"/>
        <v>R</v>
      </c>
      <c r="F55" s="306"/>
      <c r="G55" s="307">
        <f t="shared" ca="1" si="1"/>
        <v>66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</v>
      </c>
      <c r="AR55" s="286" t="s">
        <v>2</v>
      </c>
      <c r="AS55" s="286">
        <v>21</v>
      </c>
      <c r="AT55" s="289" t="s">
        <v>327</v>
      </c>
      <c r="AV55" s="234">
        <f t="shared" si="21"/>
        <v>2</v>
      </c>
      <c r="AW55" s="234">
        <f>COUNTIF( AV$7:AV55, AV55 )</f>
        <v>1</v>
      </c>
      <c r="AX55" s="287">
        <f t="shared" si="22"/>
        <v>2.1</v>
      </c>
      <c r="AY55" s="234">
        <f t="shared" si="23"/>
        <v>2</v>
      </c>
      <c r="AZ55" s="236"/>
      <c r="BA55" s="236"/>
      <c r="BC55" s="234">
        <f t="shared" ca="1" si="24"/>
        <v>49</v>
      </c>
      <c r="BD55" s="288">
        <f t="shared" ca="1" si="7"/>
        <v>27</v>
      </c>
      <c r="BF55" s="240" t="str">
        <f t="shared" ca="1" si="25"/>
        <v>IPALCO Enterprises,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**IPALCO</v>
      </c>
    </row>
    <row r="56" spans="1:61" ht="13.8" x14ac:dyDescent="0.25">
      <c r="A56" s="303" t="s">
        <v>40</v>
      </c>
      <c r="B56" s="304" t="s">
        <v>49</v>
      </c>
      <c r="C56" s="304">
        <v>17</v>
      </c>
      <c r="D56" s="304" t="s">
        <v>310</v>
      </c>
      <c r="E56" s="305" t="str">
        <f t="shared" ca="1" si="0"/>
        <v>MR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62</v>
      </c>
      <c r="AR56" s="286" t="s">
        <v>16</v>
      </c>
      <c r="AS56" s="286">
        <v>19</v>
      </c>
      <c r="AT56" s="286" t="s">
        <v>329</v>
      </c>
      <c r="AV56" s="234">
        <f t="shared" si="21"/>
        <v>12</v>
      </c>
      <c r="AW56" s="234">
        <f>COUNTIF( AV$7:AV56, AV56 )</f>
        <v>13</v>
      </c>
      <c r="AX56" s="287">
        <f t="shared" si="22"/>
        <v>13.3</v>
      </c>
      <c r="AY56" s="234">
        <f t="shared" si="23"/>
        <v>24</v>
      </c>
      <c r="AZ56" s="236"/>
      <c r="BA56" s="236"/>
      <c r="BC56" s="234">
        <f t="shared" ca="1" si="24"/>
        <v>50</v>
      </c>
      <c r="BD56" s="288">
        <f t="shared" ca="1" si="7"/>
        <v>31</v>
      </c>
      <c r="BF56" s="240" t="str">
        <f t="shared" ca="1" si="25"/>
        <v>NiSource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NI</v>
      </c>
    </row>
    <row r="57" spans="1:61" ht="13.8" x14ac:dyDescent="0.25">
      <c r="A57" s="303" t="s">
        <v>22</v>
      </c>
      <c r="B57" s="304" t="s">
        <v>49</v>
      </c>
      <c r="C57" s="304">
        <v>17</v>
      </c>
      <c r="D57" s="304" t="s">
        <v>316</v>
      </c>
      <c r="E57" s="305" t="str">
        <f t="shared" ca="1" si="0"/>
        <v>MR</v>
      </c>
      <c r="F57" s="306"/>
      <c r="G57" s="307">
        <f t="shared" ca="1" si="1"/>
        <v>42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58</v>
      </c>
      <c r="AK57" s="236" t="str">
        <f t="shared" ca="1" si="20"/>
        <v>BBB-</v>
      </c>
      <c r="AL57" s="236">
        <f t="shared" ca="1" si="20"/>
        <v>17</v>
      </c>
      <c r="AM57" s="236" t="str">
        <f t="shared" ca="1" si="5"/>
        <v/>
      </c>
      <c r="AQ57" s="286" t="s">
        <v>75</v>
      </c>
      <c r="AR57" s="286" t="s">
        <v>28</v>
      </c>
      <c r="AS57" s="286">
        <v>18</v>
      </c>
      <c r="AT57" s="286" t="s">
        <v>331</v>
      </c>
      <c r="AV57" s="234">
        <f t="shared" si="21"/>
        <v>25</v>
      </c>
      <c r="AW57" s="234">
        <f>COUNTIF( AV$7:AV57, AV57 )</f>
        <v>15</v>
      </c>
      <c r="AX57" s="287">
        <f t="shared" si="22"/>
        <v>26.5</v>
      </c>
      <c r="AY57" s="234">
        <f t="shared" si="23"/>
        <v>39</v>
      </c>
      <c r="AZ57" s="236"/>
      <c r="BA57" s="236"/>
      <c r="BC57" s="234">
        <f t="shared" ca="1" si="24"/>
        <v>51</v>
      </c>
      <c r="BD57" s="288">
        <f t="shared" ca="1" si="7"/>
        <v>37</v>
      </c>
      <c r="BF57" s="240" t="str">
        <f t="shared" ca="1" si="25"/>
        <v>Otter Tail Corporation</v>
      </c>
      <c r="BG57" s="240" t="str">
        <f t="shared" ca="1" si="9"/>
        <v>BBB-</v>
      </c>
      <c r="BH57" s="240">
        <f t="shared" ca="1" si="9"/>
        <v>17</v>
      </c>
      <c r="BI57" s="240" t="str">
        <f t="shared" ca="1" si="9"/>
        <v>OTTR</v>
      </c>
    </row>
    <row r="58" spans="1:61" ht="13.8" x14ac:dyDescent="0.25">
      <c r="A58" s="303" t="s">
        <v>265</v>
      </c>
      <c r="B58" s="304" t="s">
        <v>56</v>
      </c>
      <c r="C58" s="304">
        <v>16</v>
      </c>
      <c r="D58" s="304" t="s">
        <v>313</v>
      </c>
      <c r="E58" s="305" t="str">
        <f t="shared" ca="1" si="0"/>
        <v>R</v>
      </c>
      <c r="F58" s="306"/>
      <c r="G58" s="307">
        <f t="shared" ca="1" si="1"/>
        <v>40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59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14</v>
      </c>
      <c r="AR58" s="286" t="s">
        <v>10</v>
      </c>
      <c r="AS58" s="286">
        <v>20</v>
      </c>
      <c r="AT58" s="286" t="s">
        <v>334</v>
      </c>
      <c r="AV58" s="234">
        <f t="shared" si="21"/>
        <v>3</v>
      </c>
      <c r="AW58" s="234">
        <f>COUNTIF( AV$7:AV58, AV58 )</f>
        <v>7</v>
      </c>
      <c r="AX58" s="287">
        <f t="shared" si="22"/>
        <v>3.7</v>
      </c>
      <c r="AY58" s="234">
        <f t="shared" si="23"/>
        <v>9</v>
      </c>
      <c r="AZ58" s="236"/>
      <c r="BA58" s="236"/>
      <c r="BC58" s="234">
        <f t="shared" ca="1" si="24"/>
        <v>52</v>
      </c>
      <c r="BD58" s="288">
        <f t="shared" ca="1" si="7"/>
        <v>35</v>
      </c>
      <c r="BF58" s="240" t="str">
        <f t="shared" ca="1" si="25"/>
        <v>NV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NVE</v>
      </c>
    </row>
    <row r="59" spans="1:61" ht="13.8" x14ac:dyDescent="0.25">
      <c r="A59" s="303" t="s">
        <v>54</v>
      </c>
      <c r="B59" s="304" t="s">
        <v>56</v>
      </c>
      <c r="C59" s="304">
        <v>16</v>
      </c>
      <c r="D59" s="304" t="s">
        <v>448</v>
      </c>
      <c r="E59" s="305" t="str">
        <f t="shared" ca="1" si="0"/>
        <v>R</v>
      </c>
      <c r="F59" s="306"/>
      <c r="G59" s="307">
        <f t="shared" ca="1" si="1"/>
        <v>68</v>
      </c>
      <c r="H59" s="250"/>
      <c r="I59" s="250"/>
      <c r="J59" s="262"/>
      <c r="K59" s="262"/>
      <c r="AF59" s="236">
        <f t="shared" si="2"/>
        <v>1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60</v>
      </c>
      <c r="AK59" s="236" t="str">
        <f t="shared" ca="1" si="20"/>
        <v>BB+</v>
      </c>
      <c r="AL59" s="236">
        <f t="shared" ca="1" si="20"/>
        <v>16</v>
      </c>
      <c r="AM59" s="236" t="str">
        <f t="shared" ca="1" si="5"/>
        <v/>
      </c>
      <c r="AQ59" s="286" t="s">
        <v>59</v>
      </c>
      <c r="AR59" s="286" t="s">
        <v>28</v>
      </c>
      <c r="AS59" s="286">
        <v>18</v>
      </c>
      <c r="AT59" s="286" t="s">
        <v>336</v>
      </c>
      <c r="AV59" s="234">
        <f t="shared" si="21"/>
        <v>25</v>
      </c>
      <c r="AW59" s="234">
        <f>COUNTIF( AV$7:AV59, AV59 )</f>
        <v>16</v>
      </c>
      <c r="AX59" s="287">
        <f t="shared" si="22"/>
        <v>26.6</v>
      </c>
      <c r="AY59" s="234">
        <f t="shared" si="23"/>
        <v>40</v>
      </c>
      <c r="AZ59" s="236"/>
      <c r="BA59" s="236"/>
      <c r="BC59" s="234">
        <f t="shared" ca="1" si="24"/>
        <v>53</v>
      </c>
      <c r="BD59" s="288">
        <f t="shared" ca="1" si="7"/>
        <v>46</v>
      </c>
      <c r="BF59" s="240" t="str">
        <f t="shared" ca="1" si="25"/>
        <v>Puget Energy, Inc.</v>
      </c>
      <c r="BG59" s="240" t="str">
        <f t="shared" ca="1" si="9"/>
        <v>BB+</v>
      </c>
      <c r="BH59" s="240">
        <f t="shared" ca="1" si="9"/>
        <v>16</v>
      </c>
      <c r="BI59" s="240" t="str">
        <f t="shared" ca="1" si="9"/>
        <v>**PSD</v>
      </c>
    </row>
    <row r="60" spans="1:61" ht="13.8" x14ac:dyDescent="0.25">
      <c r="A60" s="247" t="s">
        <v>42</v>
      </c>
      <c r="B60" s="248" t="s">
        <v>61</v>
      </c>
      <c r="C60" s="248">
        <v>15</v>
      </c>
      <c r="D60" s="248" t="s">
        <v>320</v>
      </c>
      <c r="E60" s="305" t="str">
        <f t="shared" ca="1" si="0"/>
        <v>R</v>
      </c>
      <c r="F60" s="250"/>
      <c r="G60" s="251">
        <f t="shared" ca="1" si="1"/>
        <v>46</v>
      </c>
      <c r="H60" s="250"/>
      <c r="I60" s="250"/>
      <c r="AF60" s="236">
        <f t="shared" si="2"/>
        <v>0</v>
      </c>
      <c r="AG60" s="236" t="str">
        <f t="shared" ca="1" si="3"/>
        <v/>
      </c>
      <c r="AH60" s="236" t="str">
        <f t="shared" ca="1" si="19"/>
        <v/>
      </c>
      <c r="AJ60" s="236">
        <f t="shared" ca="1" si="4"/>
        <v>61</v>
      </c>
      <c r="AK60" s="236" t="str">
        <f t="shared" ca="1" si="20"/>
        <v>BB</v>
      </c>
      <c r="AL60" s="236">
        <f t="shared" ca="1" si="20"/>
        <v>15</v>
      </c>
      <c r="AM60" s="236" t="str">
        <f t="shared" ca="1" si="5"/>
        <v/>
      </c>
      <c r="AQ60" s="286" t="s">
        <v>26</v>
      </c>
      <c r="AR60" s="286" t="s">
        <v>10</v>
      </c>
      <c r="AS60" s="286">
        <v>20</v>
      </c>
      <c r="AT60" s="286" t="s">
        <v>335</v>
      </c>
      <c r="AV60" s="234">
        <f t="shared" si="21"/>
        <v>3</v>
      </c>
      <c r="AW60" s="234">
        <f>COUNTIF( AV$7:AV60, AV60 )</f>
        <v>8</v>
      </c>
      <c r="AX60" s="287">
        <f t="shared" si="22"/>
        <v>3.8</v>
      </c>
      <c r="AY60" s="234">
        <f t="shared" si="23"/>
        <v>10</v>
      </c>
      <c r="AZ60" s="236"/>
      <c r="BA60" s="236"/>
      <c r="BC60" s="234">
        <f t="shared" ca="1" si="24"/>
        <v>54</v>
      </c>
      <c r="BD60" s="288">
        <f t="shared" ca="1" si="7"/>
        <v>41</v>
      </c>
      <c r="BF60" s="240" t="str">
        <f t="shared" ca="1" si="25"/>
        <v>PNM Resources, Inc.</v>
      </c>
      <c r="BG60" s="240" t="str">
        <f t="shared" ca="1" si="9"/>
        <v>BB</v>
      </c>
      <c r="BH60" s="240">
        <f t="shared" ca="1" si="9"/>
        <v>15</v>
      </c>
      <c r="BI60" s="240" t="str">
        <f t="shared" ca="1" si="9"/>
        <v>PNM</v>
      </c>
    </row>
    <row r="61" spans="1:61" ht="13.8" x14ac:dyDescent="0.25">
      <c r="A61" s="247" t="s">
        <v>248</v>
      </c>
      <c r="B61" s="248" t="s">
        <v>125</v>
      </c>
      <c r="C61" s="248">
        <v>9</v>
      </c>
      <c r="D61" s="248" t="s">
        <v>444</v>
      </c>
      <c r="E61" s="305" t="str">
        <f t="shared" ca="1" si="0"/>
        <v>D</v>
      </c>
      <c r="F61" s="250"/>
      <c r="G61" s="251">
        <f t="shared" ca="1" si="1"/>
        <v>64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4"/>
        <v>62</v>
      </c>
      <c r="AK61" s="236" t="str">
        <f t="shared" ca="1" si="20"/>
        <v>CCC</v>
      </c>
      <c r="AL61" s="236">
        <f t="shared" ca="1" si="20"/>
        <v>9</v>
      </c>
      <c r="AM61" s="236" t="str">
        <f t="shared" ca="1" si="5"/>
        <v/>
      </c>
      <c r="AQ61" s="286" t="s">
        <v>257</v>
      </c>
      <c r="AR61" s="286" t="s">
        <v>10</v>
      </c>
      <c r="AS61" s="286">
        <v>20</v>
      </c>
      <c r="AT61" s="286" t="s">
        <v>337</v>
      </c>
      <c r="AV61" s="234">
        <f t="shared" si="21"/>
        <v>3</v>
      </c>
      <c r="AW61" s="234">
        <f>COUNTIF( AV$7:AV61, AV61 )</f>
        <v>9</v>
      </c>
      <c r="AX61" s="287">
        <f t="shared" si="22"/>
        <v>3.9</v>
      </c>
      <c r="AY61" s="234">
        <f t="shared" si="23"/>
        <v>11</v>
      </c>
      <c r="AZ61" s="236"/>
      <c r="BA61" s="236"/>
      <c r="BC61" s="234">
        <f t="shared" ca="1" si="24"/>
        <v>55</v>
      </c>
      <c r="BD61" s="288">
        <f t="shared" ca="1" si="7"/>
        <v>18</v>
      </c>
      <c r="BF61" s="240" t="str">
        <f t="shared" ca="1" si="25"/>
        <v>Energy Future Holdings Corp.</v>
      </c>
      <c r="BG61" s="240" t="str">
        <f t="shared" ca="1" si="9"/>
        <v>CCC</v>
      </c>
      <c r="BH61" s="240">
        <f t="shared" ca="1" si="9"/>
        <v>9</v>
      </c>
      <c r="BI61" s="240" t="str">
        <f t="shared" ca="1" si="9"/>
        <v>**EFH</v>
      </c>
    </row>
    <row r="62" spans="1:61" ht="14.4" thickBot="1" x14ac:dyDescent="0.3">
      <c r="A62" s="265"/>
      <c r="B62" s="266"/>
      <c r="C62" s="266"/>
      <c r="D62" s="266"/>
      <c r="E62" s="267"/>
      <c r="F62" s="250"/>
      <c r="G62" s="251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9"/>
        <v/>
      </c>
      <c r="AJ62" s="236" t="e">
        <f t="shared" ca="1" si="4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</v>
      </c>
      <c r="AX62" s="287">
        <f t="shared" si="22"/>
        <v>99.1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8" t="s">
        <v>473</v>
      </c>
      <c r="B63" s="309" t="s">
        <v>108</v>
      </c>
      <c r="C63" s="309">
        <v>23</v>
      </c>
      <c r="D63" s="309" t="s">
        <v>439</v>
      </c>
      <c r="E63" s="310" t="str">
        <f ca="1">OFFSET( INDIRECT( E$3 &amp; E$4 ), $G63 - 1, 0 )</f>
        <v>MR</v>
      </c>
      <c r="F63" s="311"/>
      <c r="G63" s="312">
        <f t="shared" ca="1" si="1"/>
        <v>34</v>
      </c>
      <c r="H63" s="250"/>
      <c r="I63" s="250"/>
      <c r="AF63" s="236">
        <f t="shared" si="2"/>
        <v>1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AA-</v>
      </c>
      <c r="AL63" s="236">
        <f t="shared" ca="1" si="20"/>
        <v>23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2</v>
      </c>
      <c r="AX63" s="287">
        <f t="shared" si="22"/>
        <v>99.2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" ca="1" si="26">OFFSET( AR$6, $BD63, 0 )</f>
        <v>0</v>
      </c>
      <c r="BH63" s="240">
        <f t="shared" ref="BH63" ca="1" si="27">OFFSET( AS$6, $BD63, 0 )</f>
        <v>0</v>
      </c>
      <c r="BI63" s="240">
        <f t="shared" ref="BI63" ca="1" si="28">OFFSET( AT$6, $BD63, 0 )</f>
        <v>0</v>
      </c>
    </row>
    <row r="64" spans="1:61" ht="13.8" x14ac:dyDescent="0.25">
      <c r="A64" s="303" t="s">
        <v>474</v>
      </c>
      <c r="B64" s="304" t="s">
        <v>2</v>
      </c>
      <c r="C64" s="304">
        <v>21</v>
      </c>
      <c r="D64" s="304" t="s">
        <v>440</v>
      </c>
      <c r="E64" s="305" t="str">
        <f ca="1">OFFSET( INDIRECT( E$3 &amp; E$4 ), $G64 - 1, 0 )</f>
        <v>R</v>
      </c>
      <c r="F64" s="306"/>
      <c r="G64" s="307">
        <f t="shared" ca="1" si="1"/>
        <v>15</v>
      </c>
      <c r="H64" s="250"/>
      <c r="I64" s="250"/>
      <c r="AF64" s="236">
        <f t="shared" si="2"/>
        <v>0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A</v>
      </c>
      <c r="AL64" s="236">
        <f t="shared" ca="1" si="20"/>
        <v>21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 t="s">
        <v>475</v>
      </c>
      <c r="B65" s="304" t="s">
        <v>56</v>
      </c>
      <c r="C65" s="304">
        <v>16</v>
      </c>
      <c r="D65" s="304" t="s">
        <v>441</v>
      </c>
      <c r="E65" s="305" t="str">
        <f ca="1">OFFSET( INDIRECT( E$3 &amp; E$4 ), $G65 - 1, 0 )</f>
        <v>R</v>
      </c>
      <c r="F65" s="306"/>
      <c r="G65" s="307">
        <f t="shared" ca="1" si="1"/>
        <v>57</v>
      </c>
      <c r="H65" s="250"/>
      <c r="I65" s="250"/>
      <c r="N65" s="234" t="s">
        <v>73</v>
      </c>
      <c r="AF65" s="236">
        <f t="shared" si="2"/>
        <v>1</v>
      </c>
      <c r="AG65" s="236" t="str">
        <f ca="1">IF( LEN( $C65 ) = 0, "", IF( $C65 &gt; $AL65, 1, "" ) )</f>
        <v/>
      </c>
      <c r="AH65" s="236" t="str">
        <f t="shared" ca="1" si="19"/>
        <v/>
      </c>
      <c r="AJ65" s="236">
        <f t="shared" ca="1" si="4"/>
        <v>65</v>
      </c>
      <c r="AK65" s="236" t="str">
        <f t="shared" ca="1" si="20"/>
        <v>BB+</v>
      </c>
      <c r="AL65" s="236">
        <f t="shared" ca="1" si="20"/>
        <v>16</v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303" t="s">
        <v>476</v>
      </c>
      <c r="B66" s="313"/>
      <c r="C66" s="304"/>
      <c r="D66" s="304" t="s">
        <v>447</v>
      </c>
      <c r="E66" s="305" t="str">
        <f ca="1">OFFSET( INDIRECT( E$3 &amp; E$4 ), $G66 - 1, 0 )</f>
        <v>R</v>
      </c>
      <c r="F66" s="306"/>
      <c r="G66" s="307">
        <f t="shared" ca="1" si="1"/>
        <v>56</v>
      </c>
      <c r="H66" s="250"/>
      <c r="I66" s="250"/>
      <c r="AF66" s="236">
        <f t="shared" si="2"/>
        <v>0</v>
      </c>
      <c r="AG66" s="236" t="str">
        <f t="shared" ref="AG66:AG67" si="29">IF( LEN( $C66 ) = 0, "", IF( $C66 &gt; $AL66, 1, "" ) )</f>
        <v/>
      </c>
      <c r="AH66" s="236" t="str">
        <f t="shared" si="19"/>
        <v/>
      </c>
      <c r="AJ66" s="236">
        <f t="shared" ca="1" si="4"/>
        <v>67</v>
      </c>
      <c r="AK66" s="236" t="str">
        <f t="shared" ca="1" si="20"/>
        <v>N.A.</v>
      </c>
      <c r="AL66" s="236">
        <f t="shared" ca="1" si="20"/>
        <v>0</v>
      </c>
      <c r="AM66" s="236" t="str">
        <f t="shared" ca="1" si="5"/>
        <v>Change</v>
      </c>
      <c r="AQ66" s="286" t="s">
        <v>474</v>
      </c>
      <c r="AR66" s="286" t="s">
        <v>2</v>
      </c>
      <c r="AS66" s="286">
        <v>21</v>
      </c>
      <c r="AT66" s="286" t="s">
        <v>440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9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473</v>
      </c>
      <c r="AR67" s="286" t="s">
        <v>108</v>
      </c>
      <c r="AS67" s="286">
        <v>23</v>
      </c>
      <c r="AT67" s="286" t="s">
        <v>439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18.293103448275861</v>
      </c>
      <c r="D68" s="276"/>
      <c r="E68" s="276"/>
      <c r="F68" s="250"/>
      <c r="H68" s="250"/>
      <c r="I68" s="250"/>
      <c r="J68" s="253"/>
      <c r="K68" s="253"/>
      <c r="AQ68" s="286" t="s">
        <v>475</v>
      </c>
      <c r="AR68" s="286" t="s">
        <v>56</v>
      </c>
      <c r="AS68" s="286">
        <v>16</v>
      </c>
      <c r="AT68" s="286" t="s">
        <v>441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86" t="s">
        <v>76</v>
      </c>
      <c r="AR69" s="286" t="s">
        <v>372</v>
      </c>
      <c r="AS69" s="286"/>
      <c r="AT69" s="286" t="s">
        <v>333</v>
      </c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  <c r="AQ70" s="286" t="s">
        <v>50</v>
      </c>
      <c r="AR70" s="286" t="s">
        <v>372</v>
      </c>
      <c r="AS70" s="286"/>
      <c r="AT70" s="286" t="s">
        <v>286</v>
      </c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18.379310344827587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2">
    <cfRule type="expression" dxfId="65" priority="61" stopIfTrue="1">
      <formula>IF( $AH60 = 1, TRUE, FALSE )</formula>
    </cfRule>
    <cfRule type="expression" dxfId="64" priority="62" stopIfTrue="1">
      <formula>IF( $AG60 = 1, TRUE, FALSE )</formula>
    </cfRule>
    <cfRule type="expression" dxfId="63" priority="63" stopIfTrue="1">
      <formula>IF( $AF60 = 1, TRUE, FALSE )</formula>
    </cfRule>
  </conditionalFormatting>
  <conditionalFormatting sqref="A67:B67">
    <cfRule type="expression" dxfId="62" priority="64" stopIfTrue="1">
      <formula>IF( $AH67 = 1, TRUE, FALSE )</formula>
    </cfRule>
    <cfRule type="expression" dxfId="61" priority="65" stopIfTrue="1">
      <formula>IF( $AG67 = 1, TRUE, FALSE )</formula>
    </cfRule>
    <cfRule type="expression" dxfId="60" priority="66" stopIfTrue="1">
      <formula>IF( $AF67 = 1, TRUE, FALSE )</formula>
    </cfRule>
  </conditionalFormatting>
  <conditionalFormatting sqref="A66:B66">
    <cfRule type="expression" dxfId="59" priority="58" stopIfTrue="1">
      <formula>IF( $AH66 = 1, TRUE, FALSE )</formula>
    </cfRule>
    <cfRule type="expression" dxfId="58" priority="59" stopIfTrue="1">
      <formula>IF( $AG66 = 1, TRUE, FALSE )</formula>
    </cfRule>
    <cfRule type="expression" dxfId="57" priority="60" stopIfTrue="1">
      <formula>IF( $AF66 = 1, TRUE, FALSE )</formula>
    </cfRule>
  </conditionalFormatting>
  <conditionalFormatting sqref="A7:B58">
    <cfRule type="expression" dxfId="56" priority="55" stopIfTrue="1">
      <formula>IF( $AH7 = 1, TRUE, FALSE )</formula>
    </cfRule>
    <cfRule type="expression" dxfId="55" priority="56" stopIfTrue="1">
      <formula>IF( $AG7 = 1, TRUE, FALSE )</formula>
    </cfRule>
    <cfRule type="expression" dxfId="54" priority="57" stopIfTrue="1">
      <formula>IF( $AF7 = 1, TRUE, FALSE )</formula>
    </cfRule>
  </conditionalFormatting>
  <conditionalFormatting sqref="A59:B59">
    <cfRule type="expression" dxfId="53" priority="52" stopIfTrue="1">
      <formula>IF( $AH59 = 1, TRUE, FALSE )</formula>
    </cfRule>
    <cfRule type="expression" dxfId="52" priority="53" stopIfTrue="1">
      <formula>IF( $AG59 = 1, TRUE, FALSE )</formula>
    </cfRule>
    <cfRule type="expression" dxfId="51" priority="54" stopIfTrue="1">
      <formula>IF( $AF59 = 1, TRUE, FALSE )</formula>
    </cfRule>
  </conditionalFormatting>
  <conditionalFormatting sqref="A62:B66">
    <cfRule type="expression" dxfId="50" priority="49" stopIfTrue="1">
      <formula>IF( $AH62 = 1, TRUE, FALSE )</formula>
    </cfRule>
    <cfRule type="expression" dxfId="49" priority="50" stopIfTrue="1">
      <formula>IF( $AG62 = 1, TRUE, FALSE )</formula>
    </cfRule>
    <cfRule type="expression" dxfId="48" priority="51" stopIfTrue="1">
      <formula>IF( $AF62 = 1, TRUE, FALSE )</formula>
    </cfRule>
  </conditionalFormatting>
  <conditionalFormatting sqref="U8:U12">
    <cfRule type="cellIs" dxfId="47" priority="48" operator="equal">
      <formula>0</formula>
    </cfRule>
  </conditionalFormatting>
  <conditionalFormatting sqref="O8:O12 Q8:Q12">
    <cfRule type="cellIs" dxfId="46" priority="47" operator="equal">
      <formula>0</formula>
    </cfRule>
  </conditionalFormatting>
  <conditionalFormatting sqref="V8:V12">
    <cfRule type="cellIs" dxfId="45" priority="46" operator="equal">
      <formula>0</formula>
    </cfRule>
  </conditionalFormatting>
  <conditionalFormatting sqref="S8:S12">
    <cfRule type="cellIs" dxfId="44" priority="44" operator="equal">
      <formula>0</formula>
    </cfRule>
  </conditionalFormatting>
  <conditionalFormatting sqref="R8:R12">
    <cfRule type="cellIs" dxfId="43" priority="45" operator="equal">
      <formula>0</formula>
    </cfRule>
  </conditionalFormatting>
  <conditionalFormatting sqref="P8:P12">
    <cfRule type="cellIs" dxfId="42" priority="43" operator="equal">
      <formula>0</formula>
    </cfRule>
  </conditionalFormatting>
  <conditionalFormatting sqref="M8:M12">
    <cfRule type="cellIs" dxfId="41" priority="42" operator="equal">
      <formula>0</formula>
    </cfRule>
  </conditionalFormatting>
  <conditionalFormatting sqref="T8:T12">
    <cfRule type="cellIs" dxfId="40" priority="41" operator="equal">
      <formula>0</formula>
    </cfRule>
  </conditionalFormatting>
  <conditionalFormatting sqref="N8:N12">
    <cfRule type="cellIs" dxfId="39" priority="40" operator="equal">
      <formula>0</formula>
    </cfRule>
  </conditionalFormatting>
  <conditionalFormatting sqref="K8:K12">
    <cfRule type="cellIs" dxfId="38" priority="39" operator="equal">
      <formula>0</formula>
    </cfRule>
  </conditionalFormatting>
  <conditionalFormatting sqref="W8:W12">
    <cfRule type="cellIs" dxfId="37" priority="38" operator="equal">
      <formula>0</formula>
    </cfRule>
  </conditionalFormatting>
  <conditionalFormatting sqref="C60:C62">
    <cfRule type="expression" dxfId="36" priority="32" stopIfTrue="1">
      <formula>IF( $AH60 = 1, TRUE, FALSE )</formula>
    </cfRule>
    <cfRule type="expression" dxfId="35" priority="33" stopIfTrue="1">
      <formula>IF( $AG60 = 1, TRUE, FALSE )</formula>
    </cfRule>
    <cfRule type="expression" dxfId="34" priority="34" stopIfTrue="1">
      <formula>IF( $AF60 = 1, TRUE, FALSE )</formula>
    </cfRule>
  </conditionalFormatting>
  <conditionalFormatting sqref="C67">
    <cfRule type="expression" dxfId="33" priority="35" stopIfTrue="1">
      <formula>IF( $AH67 = 1, TRUE, FALSE )</formula>
    </cfRule>
    <cfRule type="expression" dxfId="32" priority="36" stopIfTrue="1">
      <formula>IF( $AG67 = 1, TRUE, FALSE )</formula>
    </cfRule>
    <cfRule type="expression" dxfId="31" priority="37" stopIfTrue="1">
      <formula>IF( $AF67 = 1, TRUE, FALSE )</formula>
    </cfRule>
  </conditionalFormatting>
  <conditionalFormatting sqref="C66">
    <cfRule type="expression" dxfId="30" priority="29" stopIfTrue="1">
      <formula>IF( $AH66 = 1, TRUE, FALSE )</formula>
    </cfRule>
    <cfRule type="expression" dxfId="29" priority="30" stopIfTrue="1">
      <formula>IF( $AG66 = 1, TRUE, FALSE )</formula>
    </cfRule>
    <cfRule type="expression" dxfId="28" priority="31" stopIfTrue="1">
      <formula>IF( $AF66 = 1, TRUE, FALSE )</formula>
    </cfRule>
  </conditionalFormatting>
  <conditionalFormatting sqref="C7:C58">
    <cfRule type="expression" dxfId="27" priority="26" stopIfTrue="1">
      <formula>IF( $AH7 = 1, TRUE, FALSE )</formula>
    </cfRule>
    <cfRule type="expression" dxfId="26" priority="27" stopIfTrue="1">
      <formula>IF( $AG7 = 1, TRUE, FALSE )</formula>
    </cfRule>
    <cfRule type="expression" dxfId="25" priority="28" stopIfTrue="1">
      <formula>IF( $AF7 = 1, TRUE, FALSE )</formula>
    </cfRule>
  </conditionalFormatting>
  <conditionalFormatting sqref="C59">
    <cfRule type="expression" dxfId="24" priority="23" stopIfTrue="1">
      <formula>IF( $AH59 = 1, TRUE, FALSE )</formula>
    </cfRule>
    <cfRule type="expression" dxfId="23" priority="24" stopIfTrue="1">
      <formula>IF( $AG59 = 1, TRUE, FALSE )</formula>
    </cfRule>
    <cfRule type="expression" dxfId="22" priority="25" stopIfTrue="1">
      <formula>IF( $AF59 = 1, TRUE, FALSE )</formula>
    </cfRule>
  </conditionalFormatting>
  <conditionalFormatting sqref="C62:C66">
    <cfRule type="expression" dxfId="21" priority="20" stopIfTrue="1">
      <formula>IF( $AH62 = 1, TRUE, FALSE )</formula>
    </cfRule>
    <cfRule type="expression" dxfId="20" priority="21" stopIfTrue="1">
      <formula>IF( $AG62 = 1, TRUE, FALSE )</formula>
    </cfRule>
    <cfRule type="expression" dxfId="19" priority="22" stopIfTrue="1">
      <formula>IF( $AF62 = 1, TRUE, FALSE )</formula>
    </cfRule>
  </conditionalFormatting>
  <conditionalFormatting sqref="D60:E63 E7:E66">
    <cfRule type="expression" dxfId="18" priority="14" stopIfTrue="1">
      <formula>IF( $AH7 = 1, TRUE, FALSE )</formula>
    </cfRule>
    <cfRule type="expression" dxfId="17" priority="15" stopIfTrue="1">
      <formula>IF( $AG7 = 1, TRUE, FALSE )</formula>
    </cfRule>
    <cfRule type="expression" dxfId="16" priority="16" stopIfTrue="1">
      <formula>IF( $AF7 = 1, TRUE, FALSE )</formula>
    </cfRule>
  </conditionalFormatting>
  <conditionalFormatting sqref="D67:E67">
    <cfRule type="expression" dxfId="15" priority="17" stopIfTrue="1">
      <formula>IF( $AH67 = 1, TRUE, FALSE )</formula>
    </cfRule>
    <cfRule type="expression" dxfId="14" priority="18" stopIfTrue="1">
      <formula>IF( $AG67 = 1, TRUE, FALSE )</formula>
    </cfRule>
    <cfRule type="expression" dxfId="13" priority="19" stopIfTrue="1">
      <formula>IF( $AF67 = 1, TRUE, FALSE )</formula>
    </cfRule>
  </conditionalFormatting>
  <conditionalFormatting sqref="D66:E66">
    <cfRule type="expression" dxfId="12" priority="11" stopIfTrue="1">
      <formula>IF( $AH66 = 1, TRUE, FALSE )</formula>
    </cfRule>
    <cfRule type="expression" dxfId="11" priority="12" stopIfTrue="1">
      <formula>IF( $AG66 = 1, TRUE, FALSE )</formula>
    </cfRule>
    <cfRule type="expression" dxfId="10" priority="13" stopIfTrue="1">
      <formula>IF( $AF66 = 1, TRUE, FALSE )</formula>
    </cfRule>
  </conditionalFormatting>
  <conditionalFormatting sqref="D7:D58">
    <cfRule type="expression" dxfId="9" priority="8" stopIfTrue="1">
      <formula>IF( $AH7 = 1, TRUE, FALSE )</formula>
    </cfRule>
    <cfRule type="expression" dxfId="8" priority="9" stopIfTrue="1">
      <formula>IF( $AG7 = 1, TRUE, FALSE )</formula>
    </cfRule>
    <cfRule type="expression" dxfId="7" priority="10" stopIfTrue="1">
      <formula>IF( $AF7 = 1, TRUE, FALSE )</formula>
    </cfRule>
  </conditionalFormatting>
  <conditionalFormatting sqref="D59">
    <cfRule type="expression" dxfId="6" priority="5" stopIfTrue="1">
      <formula>IF( $AH59 = 1, TRUE, FALSE )</formula>
    </cfRule>
    <cfRule type="expression" dxfId="5" priority="6" stopIfTrue="1">
      <formula>IF( $AG59 = 1, TRUE, FALSE )</formula>
    </cfRule>
    <cfRule type="expression" dxfId="4" priority="7" stopIfTrue="1">
      <formula>IF( $AF59 = 1, TRUE, FALSE )</formula>
    </cfRule>
  </conditionalFormatting>
  <conditionalFormatting sqref="D62:D66">
    <cfRule type="expression" dxfId="3" priority="2" stopIfTrue="1">
      <formula>IF( $AH62 = 1, TRUE, FALSE )</formula>
    </cfRule>
    <cfRule type="expression" dxfId="2" priority="3" stopIfTrue="1">
      <formula>IF( $AG62 = 1, TRUE, FALSE )</formula>
    </cfRule>
    <cfRule type="expression" dxfId="1" priority="4" stopIfTrue="1">
      <formula>IF( $AF62 = 1, TRUE, FALSE )</formula>
    </cfRule>
  </conditionalFormatting>
  <conditionalFormatting sqref="I8:I12">
    <cfRule type="cellIs" dxfId="0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2060"/>
    <pageSetUpPr fitToPage="1"/>
  </sheetPr>
  <dimension ref="A1:AG84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customWidth="1" outlineLevel="1"/>
    <col min="5" max="5" width="12.5546875" style="4" customWidth="1" outlineLevel="1"/>
    <col min="6" max="6" width="9.109375" style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customWidth="1" outlineLevel="1"/>
    <col min="27" max="27" width="12.5546875" style="107" customWidth="1" outlineLevel="1"/>
    <col min="28" max="33" width="9.109375" style="1" customWidth="1" outlineLevel="1"/>
    <col min="34" max="16384" width="9.109375" style="1"/>
  </cols>
  <sheetData>
    <row r="1" spans="1:33" ht="18" x14ac:dyDescent="0.35">
      <c r="A1" s="75" t="s">
        <v>387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388</v>
      </c>
      <c r="C6" s="152"/>
      <c r="D6" s="152"/>
      <c r="E6" s="153">
        <v>40543</v>
      </c>
      <c r="W6" s="150" t="s">
        <v>0</v>
      </c>
      <c r="X6" s="151" t="s">
        <v>388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14.351351351351351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22</v>
      </c>
      <c r="D7" s="82" t="s">
        <v>312</v>
      </c>
      <c r="E7" s="102">
        <f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21</v>
      </c>
      <c r="D8" s="80" t="s">
        <v>327</v>
      </c>
      <c r="E8" s="101">
        <f t="shared" ref="E8:E13" si="0">VLOOKUP($D8,$Q$7:$R$68,2,0)</f>
        <v>0.92936836749527552</v>
      </c>
      <c r="F8" s="65"/>
      <c r="G8" s="72" t="s">
        <v>138</v>
      </c>
      <c r="H8" s="86">
        <f>COUNTIF(C$7:C$67,"&gt;20")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20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COUNTIF(C$7:C$67,"=20")</f>
        <v>8</v>
      </c>
      <c r="I9" s="87">
        <f t="shared" ref="I9:I14" si="1">H9/H$14</f>
        <v>0.13559322033898305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5</v>
      </c>
      <c r="AE9" s="87">
        <f t="shared" ref="AE9:AE14" si="2">AD9/AD$14</f>
        <v>0.13513513513513514</v>
      </c>
      <c r="AG9" s="127"/>
    </row>
    <row r="10" spans="1:33" ht="13.8" x14ac:dyDescent="0.3">
      <c r="A10" s="81" t="s">
        <v>18</v>
      </c>
      <c r="B10" s="82" t="s">
        <v>10</v>
      </c>
      <c r="C10" s="82">
        <v>20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COUNTIF(C$7:C$67,"=19")</f>
        <v>14</v>
      </c>
      <c r="I10" s="87">
        <f t="shared" si="1"/>
        <v>0.23728813559322035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7</v>
      </c>
      <c r="AE10" s="87">
        <f t="shared" si="2"/>
        <v>0.1891891891891892</v>
      </c>
      <c r="AG10" s="127"/>
    </row>
    <row r="11" spans="1:33" ht="13.8" x14ac:dyDescent="0.3">
      <c r="A11" s="81" t="s">
        <v>32</v>
      </c>
      <c r="B11" s="82" t="s">
        <v>10</v>
      </c>
      <c r="C11" s="82">
        <v>20</v>
      </c>
      <c r="D11" s="82" t="s">
        <v>289</v>
      </c>
      <c r="E11" s="102">
        <f t="shared" si="0"/>
        <v>0.76510407852428497</v>
      </c>
      <c r="F11" s="65"/>
      <c r="G11" s="72" t="s">
        <v>28</v>
      </c>
      <c r="H11" s="86">
        <f>COUNTIF(C$7:C$67,"=18")</f>
        <v>16</v>
      </c>
      <c r="I11" s="87">
        <f t="shared" si="1"/>
        <v>0.2711864406779661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13</v>
      </c>
      <c r="AE11" s="87">
        <f t="shared" si="2"/>
        <v>0.35135135135135137</v>
      </c>
      <c r="AG11" s="127"/>
    </row>
    <row r="12" spans="1:33" ht="13.8" x14ac:dyDescent="0.3">
      <c r="A12" s="81" t="s">
        <v>451</v>
      </c>
      <c r="B12" s="82" t="s">
        <v>10</v>
      </c>
      <c r="C12" s="82">
        <v>20</v>
      </c>
      <c r="D12" s="82" t="s">
        <v>443</v>
      </c>
      <c r="E12" s="102">
        <f t="shared" si="0"/>
        <v>0.96341849943457658</v>
      </c>
      <c r="F12" s="65"/>
      <c r="G12" s="72" t="s">
        <v>49</v>
      </c>
      <c r="H12" s="86">
        <f>COUNTIF(C$7:C$67,"=17")</f>
        <v>12</v>
      </c>
      <c r="I12" s="87">
        <f t="shared" si="1"/>
        <v>0.20338983050847459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5</v>
      </c>
      <c r="AE12" s="87">
        <f t="shared" si="2"/>
        <v>0.13513513513513514</v>
      </c>
      <c r="AG12" s="127"/>
    </row>
    <row r="13" spans="1:33" ht="14.4" thickBot="1" x14ac:dyDescent="0.35">
      <c r="A13" s="81" t="s">
        <v>369</v>
      </c>
      <c r="B13" s="82" t="s">
        <v>10</v>
      </c>
      <c r="C13" s="82">
        <v>20</v>
      </c>
      <c r="D13" s="82" t="s">
        <v>368</v>
      </c>
      <c r="E13" s="102">
        <f t="shared" si="0"/>
        <v>0.541533003736272</v>
      </c>
      <c r="F13" s="65"/>
      <c r="G13" s="93" t="s">
        <v>79</v>
      </c>
      <c r="H13" s="94">
        <f>COUNTIF(C$7:C$67,"&lt;17")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14</v>
      </c>
      <c r="B14" s="82" t="s">
        <v>10</v>
      </c>
      <c r="C14" s="82">
        <v>20</v>
      </c>
      <c r="D14" s="82" t="s">
        <v>334</v>
      </c>
      <c r="E14" s="102">
        <f t="shared" ref="E14:E45" si="3">VLOOKUP($D14,$Q$7:$R$68,2,0)</f>
        <v>0.975461842272901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26</v>
      </c>
      <c r="B15" s="82" t="s">
        <v>10</v>
      </c>
      <c r="C15" s="82">
        <v>20</v>
      </c>
      <c r="D15" s="82" t="s">
        <v>335</v>
      </c>
      <c r="E15" s="102">
        <f t="shared" si="3"/>
        <v>0.91865112788863534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.8" x14ac:dyDescent="0.3">
      <c r="A16" s="81" t="s">
        <v>257</v>
      </c>
      <c r="B16" s="82" t="s">
        <v>10</v>
      </c>
      <c r="C16" s="82">
        <v>20</v>
      </c>
      <c r="D16" s="82" t="s">
        <v>337</v>
      </c>
      <c r="E16" s="102">
        <f t="shared" si="3"/>
        <v>0.94700000000000006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34</v>
      </c>
      <c r="X16" s="110" t="s">
        <v>28</v>
      </c>
      <c r="Y16" s="110">
        <v>14</v>
      </c>
      <c r="Z16" s="110" t="s">
        <v>293</v>
      </c>
      <c r="AA16" s="111">
        <v>1</v>
      </c>
      <c r="AG16" s="127"/>
    </row>
    <row r="17" spans="1:33" ht="13.8" x14ac:dyDescent="0.3">
      <c r="A17" s="83" t="s">
        <v>15</v>
      </c>
      <c r="B17" s="80" t="s">
        <v>16</v>
      </c>
      <c r="C17" s="80">
        <v>19</v>
      </c>
      <c r="D17" s="80" t="s">
        <v>276</v>
      </c>
      <c r="E17" s="101">
        <f t="shared" si="3"/>
        <v>0.91042888352305396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24</v>
      </c>
      <c r="X17" s="110" t="s">
        <v>28</v>
      </c>
      <c r="Y17" s="110">
        <v>14</v>
      </c>
      <c r="Z17" s="110" t="s">
        <v>323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17</v>
      </c>
      <c r="B18" s="80" t="s">
        <v>16</v>
      </c>
      <c r="C18" s="80">
        <v>19</v>
      </c>
      <c r="D18" s="80" t="s">
        <v>306</v>
      </c>
      <c r="E18" s="101">
        <f t="shared" si="3"/>
        <v>0.86662573118314323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59</v>
      </c>
      <c r="X18" s="110" t="s">
        <v>28</v>
      </c>
      <c r="Y18" s="110">
        <v>14</v>
      </c>
      <c r="Z18" s="110" t="s">
        <v>336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171" t="s">
        <v>29</v>
      </c>
      <c r="B19" s="172" t="s">
        <v>16</v>
      </c>
      <c r="C19" s="172">
        <v>19</v>
      </c>
      <c r="D19" s="172" t="s">
        <v>285</v>
      </c>
      <c r="E19" s="173">
        <f t="shared" si="3"/>
        <v>0.71562826313957539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64</v>
      </c>
      <c r="X19" s="110" t="s">
        <v>49</v>
      </c>
      <c r="Y19" s="110">
        <v>13</v>
      </c>
      <c r="Z19" s="110" t="s">
        <v>287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31</v>
      </c>
      <c r="B20" s="80" t="s">
        <v>16</v>
      </c>
      <c r="C20" s="80">
        <v>19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253</v>
      </c>
      <c r="B21" s="80" t="s">
        <v>16</v>
      </c>
      <c r="C21" s="80">
        <v>19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28</v>
      </c>
      <c r="Y21" s="110">
        <v>14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12</v>
      </c>
      <c r="B22" s="80" t="s">
        <v>16</v>
      </c>
      <c r="C22" s="80">
        <v>19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52</v>
      </c>
      <c r="B23" s="80" t="s">
        <v>16</v>
      </c>
      <c r="C23" s="80">
        <v>19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83" t="s">
        <v>512</v>
      </c>
      <c r="B24" s="80" t="s">
        <v>16</v>
      </c>
      <c r="C24" s="80">
        <v>19</v>
      </c>
      <c r="D24" s="110" t="s">
        <v>511</v>
      </c>
      <c r="E24" s="111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19</v>
      </c>
      <c r="D25" s="80" t="s">
        <v>315</v>
      </c>
      <c r="E25" s="101">
        <f t="shared" si="3"/>
        <v>0.76907329412838532</v>
      </c>
      <c r="F25" s="69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23</v>
      </c>
      <c r="B26" s="110" t="s">
        <v>16</v>
      </c>
      <c r="C26" s="110">
        <v>19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.8" x14ac:dyDescent="0.3">
      <c r="A27" s="83" t="s">
        <v>256</v>
      </c>
      <c r="B27" s="80" t="s">
        <v>16</v>
      </c>
      <c r="C27" s="80">
        <v>19</v>
      </c>
      <c r="D27" s="80" t="s">
        <v>319</v>
      </c>
      <c r="E27" s="101">
        <f t="shared" si="3"/>
        <v>0.85816623707026407</v>
      </c>
      <c r="F27" s="65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.8" x14ac:dyDescent="0.3">
      <c r="A28" s="83" t="s">
        <v>13</v>
      </c>
      <c r="B28" s="80" t="s">
        <v>16</v>
      </c>
      <c r="C28" s="80">
        <v>19</v>
      </c>
      <c r="D28" s="80" t="s">
        <v>326</v>
      </c>
      <c r="E28" s="101">
        <f t="shared" si="3"/>
        <v>0.77444478716841458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4.4" thickBot="1" x14ac:dyDescent="0.35">
      <c r="A29" s="83" t="s">
        <v>25</v>
      </c>
      <c r="B29" s="80" t="s">
        <v>16</v>
      </c>
      <c r="C29" s="80">
        <v>19</v>
      </c>
      <c r="D29" s="80" t="s">
        <v>328</v>
      </c>
      <c r="E29" s="101">
        <f t="shared" si="3"/>
        <v>0.66251692368655679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62</v>
      </c>
      <c r="B30" s="80" t="s">
        <v>16</v>
      </c>
      <c r="C30" s="80">
        <v>19</v>
      </c>
      <c r="D30" s="110" t="s">
        <v>329</v>
      </c>
      <c r="E30" s="111">
        <f t="shared" si="3"/>
        <v>0.93843994106691131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1" t="s">
        <v>258</v>
      </c>
      <c r="B31" s="82" t="s">
        <v>28</v>
      </c>
      <c r="C31" s="82">
        <v>18</v>
      </c>
      <c r="D31" s="82" t="s">
        <v>274</v>
      </c>
      <c r="E31" s="102">
        <f t="shared" si="3"/>
        <v>0.96680210088197405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81" t="s">
        <v>55</v>
      </c>
      <c r="B32" s="82" t="s">
        <v>28</v>
      </c>
      <c r="C32" s="82">
        <v>18</v>
      </c>
      <c r="D32" s="82" t="s">
        <v>277</v>
      </c>
      <c r="E32" s="102">
        <f t="shared" si="3"/>
        <v>0.91095138568993894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30</v>
      </c>
      <c r="B33" s="82" t="s">
        <v>28</v>
      </c>
      <c r="C33" s="82">
        <v>18</v>
      </c>
      <c r="D33" s="82" t="s">
        <v>284</v>
      </c>
      <c r="E33" s="102">
        <f t="shared" si="3"/>
        <v>0.91199977892108686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34</v>
      </c>
      <c r="B34" s="82" t="s">
        <v>28</v>
      </c>
      <c r="C34" s="82">
        <v>18</v>
      </c>
      <c r="D34" s="82" t="s">
        <v>293</v>
      </c>
      <c r="E34" s="102">
        <f t="shared" si="3"/>
        <v>1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36</v>
      </c>
      <c r="B35" s="82" t="s">
        <v>28</v>
      </c>
      <c r="C35" s="82">
        <v>18</v>
      </c>
      <c r="D35" s="82" t="s">
        <v>296</v>
      </c>
      <c r="E35" s="102">
        <f t="shared" si="3"/>
        <v>0.80341264723043471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11</v>
      </c>
      <c r="B36" s="82" t="s">
        <v>28</v>
      </c>
      <c r="C36" s="82">
        <v>18</v>
      </c>
      <c r="D36" s="82" t="s">
        <v>297</v>
      </c>
      <c r="E36" s="102">
        <f t="shared" si="3"/>
        <v>0.58646630934150079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260</v>
      </c>
      <c r="B37" s="82" t="s">
        <v>28</v>
      </c>
      <c r="C37" s="82">
        <v>18</v>
      </c>
      <c r="D37" s="82" t="s">
        <v>300</v>
      </c>
      <c r="E37" s="102">
        <f t="shared" si="3"/>
        <v>1.0379329114785329</v>
      </c>
      <c r="F37" s="69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61</v>
      </c>
      <c r="Y37" s="110">
        <v>11</v>
      </c>
      <c r="Z37" s="110" t="s">
        <v>320</v>
      </c>
      <c r="AA37" s="111">
        <v>0.93520619672453054</v>
      </c>
    </row>
    <row r="38" spans="1:31" ht="13.8" x14ac:dyDescent="0.3">
      <c r="A38" s="81" t="s">
        <v>20</v>
      </c>
      <c r="B38" s="82" t="s">
        <v>28</v>
      </c>
      <c r="C38" s="82">
        <v>18</v>
      </c>
      <c r="D38" s="82" t="s">
        <v>302</v>
      </c>
      <c r="E38" s="102">
        <f t="shared" si="3"/>
        <v>0.97697589100213744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.8" x14ac:dyDescent="0.3">
      <c r="A39" s="81" t="s">
        <v>66</v>
      </c>
      <c r="B39" s="82" t="s">
        <v>28</v>
      </c>
      <c r="C39" s="82">
        <v>18</v>
      </c>
      <c r="D39" s="82" t="s">
        <v>314</v>
      </c>
      <c r="E39" s="102">
        <f t="shared" si="3"/>
        <v>0.99569209153466032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.8" x14ac:dyDescent="0.3">
      <c r="A40" s="168" t="s">
        <v>53</v>
      </c>
      <c r="B40" s="169" t="s">
        <v>28</v>
      </c>
      <c r="C40" s="169">
        <v>18</v>
      </c>
      <c r="D40" s="169" t="s">
        <v>317</v>
      </c>
      <c r="E40" s="170">
        <f t="shared" si="3"/>
        <v>0.99967409016838671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.8" x14ac:dyDescent="0.3">
      <c r="A41" s="81" t="s">
        <v>41</v>
      </c>
      <c r="B41" s="82" t="s">
        <v>28</v>
      </c>
      <c r="C41" s="82">
        <v>18</v>
      </c>
      <c r="D41" s="82" t="s">
        <v>321</v>
      </c>
      <c r="E41" s="102">
        <f t="shared" si="3"/>
        <v>0.99126425624848336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.8" x14ac:dyDescent="0.3">
      <c r="A42" s="81" t="s">
        <v>24</v>
      </c>
      <c r="B42" s="82" t="s">
        <v>28</v>
      </c>
      <c r="C42" s="82">
        <v>18</v>
      </c>
      <c r="D42" s="82" t="s">
        <v>323</v>
      </c>
      <c r="E42" s="102">
        <f t="shared" si="3"/>
        <v>1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.8" x14ac:dyDescent="0.3">
      <c r="A43" s="81" t="s">
        <v>43</v>
      </c>
      <c r="B43" s="82" t="s">
        <v>28</v>
      </c>
      <c r="C43" s="82">
        <v>18</v>
      </c>
      <c r="D43" s="82" t="s">
        <v>324</v>
      </c>
      <c r="E43" s="102">
        <f>VLOOKUP($D43,$Q$7:$R$68,2,0)</f>
        <v>0.61841824770837783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.8" x14ac:dyDescent="0.3">
      <c r="A44" s="81" t="s">
        <v>45</v>
      </c>
      <c r="B44" s="82" t="s">
        <v>28</v>
      </c>
      <c r="C44" s="82">
        <v>18</v>
      </c>
      <c r="D44" s="82" t="s">
        <v>318</v>
      </c>
      <c r="E44" s="102">
        <f t="shared" si="3"/>
        <v>0.5641445718679996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.8" x14ac:dyDescent="0.3">
      <c r="A45" s="81" t="s">
        <v>75</v>
      </c>
      <c r="B45" s="82" t="s">
        <v>28</v>
      </c>
      <c r="C45" s="82">
        <v>18</v>
      </c>
      <c r="D45" s="82" t="s">
        <v>331</v>
      </c>
      <c r="E45" s="102">
        <f t="shared" si="3"/>
        <v>0.98872477714287255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.8" x14ac:dyDescent="0.3">
      <c r="A46" s="81" t="s">
        <v>59</v>
      </c>
      <c r="B46" s="82" t="s">
        <v>28</v>
      </c>
      <c r="C46" s="82">
        <v>18</v>
      </c>
      <c r="D46" s="82" t="s">
        <v>336</v>
      </c>
      <c r="E46" s="102">
        <f t="shared" ref="E46:E67" si="6">VLOOKUP($D46,$Q$7:$R$68,2,0)</f>
        <v>1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.8" x14ac:dyDescent="0.3">
      <c r="A47" s="79" t="s">
        <v>9</v>
      </c>
      <c r="B47" s="80" t="s">
        <v>49</v>
      </c>
      <c r="C47" s="80">
        <v>17</v>
      </c>
      <c r="D47" s="80" t="s">
        <v>273</v>
      </c>
      <c r="E47" s="101">
        <f t="shared" si="6"/>
        <v>0.84669359982989578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.8" x14ac:dyDescent="0.3">
      <c r="A48" s="79" t="s">
        <v>48</v>
      </c>
      <c r="B48" s="80" t="s">
        <v>49</v>
      </c>
      <c r="C48" s="80">
        <v>17</v>
      </c>
      <c r="D48" s="80" t="s">
        <v>279</v>
      </c>
      <c r="E48" s="101">
        <f t="shared" si="6"/>
        <v>0.68875112521618576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.8" x14ac:dyDescent="0.3">
      <c r="A49" s="79" t="s">
        <v>60</v>
      </c>
      <c r="B49" s="80" t="s">
        <v>49</v>
      </c>
      <c r="C49" s="80">
        <v>17</v>
      </c>
      <c r="D49" s="80" t="s">
        <v>283</v>
      </c>
      <c r="E49" s="101">
        <f t="shared" si="6"/>
        <v>0.89235399590163933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.8" x14ac:dyDescent="0.3">
      <c r="A50" s="83" t="s">
        <v>259</v>
      </c>
      <c r="B50" s="110" t="s">
        <v>49</v>
      </c>
      <c r="C50" s="110">
        <v>17</v>
      </c>
      <c r="D50" s="110" t="s">
        <v>281</v>
      </c>
      <c r="E50" s="111">
        <f t="shared" si="6"/>
        <v>0.33305692234682915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.8" x14ac:dyDescent="0.3">
      <c r="A51" s="168" t="s">
        <v>64</v>
      </c>
      <c r="B51" s="169" t="s">
        <v>49</v>
      </c>
      <c r="C51" s="169">
        <v>17</v>
      </c>
      <c r="D51" s="169" t="s">
        <v>287</v>
      </c>
      <c r="E51" s="170">
        <f t="shared" si="6"/>
        <v>1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.8" x14ac:dyDescent="0.3">
      <c r="A52" s="79" t="s">
        <v>57</v>
      </c>
      <c r="B52" s="80" t="s">
        <v>49</v>
      </c>
      <c r="C52" s="80">
        <v>17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.8" x14ac:dyDescent="0.3">
      <c r="A53" s="79" t="s">
        <v>35</v>
      </c>
      <c r="B53" s="80" t="s">
        <v>49</v>
      </c>
      <c r="C53" s="80">
        <v>17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.8" x14ac:dyDescent="0.3">
      <c r="A54" s="79" t="s">
        <v>51</v>
      </c>
      <c r="B54" s="80" t="s">
        <v>49</v>
      </c>
      <c r="C54" s="80">
        <v>17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.8" x14ac:dyDescent="0.3">
      <c r="A55" s="83" t="s">
        <v>39</v>
      </c>
      <c r="B55" s="80" t="s">
        <v>49</v>
      </c>
      <c r="C55" s="80">
        <v>17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.8" x14ac:dyDescent="0.3">
      <c r="A56" s="79" t="s">
        <v>58</v>
      </c>
      <c r="B56" s="80" t="s">
        <v>49</v>
      </c>
      <c r="C56" s="80">
        <v>17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.8" x14ac:dyDescent="0.3">
      <c r="A57" s="79" t="s">
        <v>40</v>
      </c>
      <c r="B57" s="80" t="s">
        <v>49</v>
      </c>
      <c r="C57" s="80">
        <v>17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.8" x14ac:dyDescent="0.3">
      <c r="A58" s="79" t="s">
        <v>22</v>
      </c>
      <c r="B58" s="80" t="s">
        <v>49</v>
      </c>
      <c r="C58" s="80">
        <v>17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265</v>
      </c>
      <c r="B59" s="82" t="s">
        <v>56</v>
      </c>
      <c r="C59" s="82">
        <v>16</v>
      </c>
      <c r="D59" s="82" t="s">
        <v>313</v>
      </c>
      <c r="E59" s="102">
        <f t="shared" si="6"/>
        <v>0.99533285779852521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16</v>
      </c>
      <c r="Y59" s="110">
        <v>15</v>
      </c>
      <c r="Z59" s="110" t="s">
        <v>285</v>
      </c>
      <c r="AA59" s="111">
        <v>0.71562826313957539</v>
      </c>
    </row>
    <row r="60" spans="1:27" ht="13.8" x14ac:dyDescent="0.3">
      <c r="A60" s="81" t="s">
        <v>54</v>
      </c>
      <c r="B60" s="82" t="s">
        <v>56</v>
      </c>
      <c r="C60" s="82">
        <v>16</v>
      </c>
      <c r="D60" s="82" t="s">
        <v>325</v>
      </c>
      <c r="E60" s="102">
        <f t="shared" si="6"/>
        <v>0.99461817608484948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.8" x14ac:dyDescent="0.3">
      <c r="A61" s="83" t="s">
        <v>42</v>
      </c>
      <c r="B61" s="110" t="s">
        <v>61</v>
      </c>
      <c r="C61" s="110">
        <v>15</v>
      </c>
      <c r="D61" s="110" t="s">
        <v>320</v>
      </c>
      <c r="E61" s="111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4.4" thickBot="1" x14ac:dyDescent="0.35">
      <c r="A62" s="162" t="s">
        <v>248</v>
      </c>
      <c r="B62" s="163" t="s">
        <v>125</v>
      </c>
      <c r="C62" s="163">
        <v>9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.8" x14ac:dyDescent="0.3">
      <c r="A63" s="79" t="s">
        <v>473</v>
      </c>
      <c r="B63" s="80" t="s">
        <v>108</v>
      </c>
      <c r="C63" s="80">
        <v>23</v>
      </c>
      <c r="D63" s="80" t="s">
        <v>439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.8" x14ac:dyDescent="0.3">
      <c r="A64" s="79" t="s">
        <v>474</v>
      </c>
      <c r="B64" s="80" t="s">
        <v>2</v>
      </c>
      <c r="C64" s="80">
        <v>21</v>
      </c>
      <c r="D64" s="80" t="s">
        <v>440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.8" x14ac:dyDescent="0.3">
      <c r="A65" s="81" t="s">
        <v>475</v>
      </c>
      <c r="B65" s="82" t="s">
        <v>56</v>
      </c>
      <c r="C65" s="82">
        <v>16</v>
      </c>
      <c r="D65" s="82" t="s">
        <v>441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28</v>
      </c>
      <c r="Y66" s="110">
        <v>14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18.160714285714285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.8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120"/>
      <c r="F80" s="1"/>
      <c r="Q80" s="1"/>
      <c r="R80" s="1"/>
      <c r="S80" s="1"/>
      <c r="AA80" s="136"/>
    </row>
    <row r="81" spans="1:27" s="133" customFormat="1" x14ac:dyDescent="0.25">
      <c r="A81" s="1"/>
      <c r="B81" s="1"/>
      <c r="C81" s="4"/>
      <c r="D81" s="4"/>
      <c r="E81" s="121"/>
      <c r="F81" s="1"/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2060"/>
    <pageSetUpPr fitToPage="1"/>
  </sheetPr>
  <dimension ref="A1:AH88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384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385</v>
      </c>
      <c r="C6" s="152"/>
      <c r="D6" s="152"/>
      <c r="E6" s="153">
        <v>40543</v>
      </c>
      <c r="W6" s="150" t="s">
        <v>0</v>
      </c>
      <c r="X6" s="151" t="s">
        <v>385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14.45945945945946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ref="E8:E14" si="0">VLOOKUP($D8,$Q$7:$R$68,2,0)</f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86"/>
      <c r="N8" s="87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9</v>
      </c>
      <c r="I9" s="87">
        <f t="shared" ref="I9:I14" si="1">H9/H$14</f>
        <v>0.15254237288135594</v>
      </c>
      <c r="K9" s="66"/>
      <c r="M9" s="86"/>
      <c r="N9" s="87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6</v>
      </c>
      <c r="AE9" s="87">
        <f t="shared" ref="AE9:AE14" si="2">AD9/AD$14</f>
        <v>0.16216216216216217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15</v>
      </c>
      <c r="I10" s="87">
        <f t="shared" si="1"/>
        <v>0.25423728813559321</v>
      </c>
      <c r="K10" s="66"/>
      <c r="M10" s="86"/>
      <c r="N10" s="87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8</v>
      </c>
      <c r="AE10" s="87">
        <f t="shared" si="2"/>
        <v>0.21621621621621623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15</v>
      </c>
      <c r="I11" s="87">
        <f t="shared" si="1"/>
        <v>0.25423728813559321</v>
      </c>
      <c r="K11" s="67"/>
      <c r="L11" s="4"/>
      <c r="M11" s="86"/>
      <c r="N11" s="8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12</v>
      </c>
      <c r="AE11" s="87">
        <f t="shared" si="2"/>
        <v>0.32432432432432434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11</v>
      </c>
      <c r="I12" s="87">
        <f t="shared" si="1"/>
        <v>0.1864406779661017</v>
      </c>
      <c r="M12" s="86"/>
      <c r="N12" s="87"/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4</v>
      </c>
      <c r="AE12" s="87">
        <f t="shared" si="2"/>
        <v>0.10810810810810811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M13" s="86"/>
      <c r="N13" s="87"/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M14" s="89"/>
      <c r="N14" s="90"/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.8" x14ac:dyDescent="0.3">
      <c r="A16" s="81" t="s">
        <v>26</v>
      </c>
      <c r="B16" s="82" t="s">
        <v>10</v>
      </c>
      <c r="C16" s="82">
        <v>16</v>
      </c>
      <c r="D16" s="82" t="s">
        <v>335</v>
      </c>
      <c r="E16" s="102">
        <f t="shared" si="3"/>
        <v>0.91865112788863534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64</v>
      </c>
      <c r="X16" s="110" t="s">
        <v>10</v>
      </c>
      <c r="Y16" s="110">
        <v>16</v>
      </c>
      <c r="Z16" s="110" t="s">
        <v>287</v>
      </c>
      <c r="AA16" s="111">
        <v>1</v>
      </c>
      <c r="AG16" s="127"/>
    </row>
    <row r="17" spans="1:33" ht="13.8" x14ac:dyDescent="0.3">
      <c r="A17" s="81" t="s">
        <v>257</v>
      </c>
      <c r="B17" s="82" t="s">
        <v>10</v>
      </c>
      <c r="C17" s="82">
        <v>16</v>
      </c>
      <c r="D17" s="82" t="s">
        <v>337</v>
      </c>
      <c r="E17" s="102">
        <f t="shared" si="3"/>
        <v>0.94700000000000006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3"/>
        <v>0.91042888352305396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24</v>
      </c>
      <c r="X18" s="110" t="s">
        <v>28</v>
      </c>
      <c r="Y18" s="110">
        <v>14</v>
      </c>
      <c r="Z18" s="110" t="s">
        <v>323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3"/>
        <v>0.86662573118314323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59</v>
      </c>
      <c r="X19" s="110" t="s">
        <v>28</v>
      </c>
      <c r="Y19" s="110">
        <v>14</v>
      </c>
      <c r="Z19" s="110" t="s">
        <v>336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31</v>
      </c>
      <c r="B20" s="80" t="s">
        <v>16</v>
      </c>
      <c r="C20" s="80">
        <v>15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253</v>
      </c>
      <c r="B21" s="80" t="s">
        <v>16</v>
      </c>
      <c r="C21" s="80">
        <v>15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16</v>
      </c>
      <c r="Y21" s="110">
        <v>15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12</v>
      </c>
      <c r="B22" s="80" t="s">
        <v>16</v>
      </c>
      <c r="C22" s="80">
        <v>15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52</v>
      </c>
      <c r="B23" s="80" t="s">
        <v>16</v>
      </c>
      <c r="C23" s="80">
        <v>15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83" t="s">
        <v>512</v>
      </c>
      <c r="B24" s="80" t="s">
        <v>16</v>
      </c>
      <c r="C24" s="80">
        <v>15</v>
      </c>
      <c r="D24" s="110" t="s">
        <v>511</v>
      </c>
      <c r="E24" s="111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3"/>
        <v>0.76907329412838532</v>
      </c>
      <c r="F25" s="69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23</v>
      </c>
      <c r="B26" s="110" t="s">
        <v>16</v>
      </c>
      <c r="C26" s="110">
        <v>15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.8" x14ac:dyDescent="0.3">
      <c r="A27" s="83" t="s">
        <v>53</v>
      </c>
      <c r="B27" s="80" t="s">
        <v>16</v>
      </c>
      <c r="C27" s="80">
        <v>15</v>
      </c>
      <c r="D27" s="80" t="s">
        <v>317</v>
      </c>
      <c r="E27" s="101">
        <f t="shared" si="3"/>
        <v>0.99967409016838671</v>
      </c>
      <c r="F27" s="65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.8" x14ac:dyDescent="0.3">
      <c r="A28" s="83" t="s">
        <v>43</v>
      </c>
      <c r="B28" s="80" t="s">
        <v>16</v>
      </c>
      <c r="C28" s="80">
        <v>15</v>
      </c>
      <c r="D28" s="110" t="s">
        <v>324</v>
      </c>
      <c r="E28" s="111">
        <f t="shared" si="3"/>
        <v>0.61841824770837783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4.4" thickBot="1" x14ac:dyDescent="0.35">
      <c r="A29" s="83" t="s">
        <v>256</v>
      </c>
      <c r="B29" s="80" t="s">
        <v>16</v>
      </c>
      <c r="C29" s="80">
        <v>15</v>
      </c>
      <c r="D29" s="80" t="s">
        <v>319</v>
      </c>
      <c r="E29" s="101">
        <f t="shared" si="3"/>
        <v>0.85816623707026407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13</v>
      </c>
      <c r="B30" s="80" t="s">
        <v>16</v>
      </c>
      <c r="C30" s="80">
        <v>15</v>
      </c>
      <c r="D30" s="80" t="s">
        <v>326</v>
      </c>
      <c r="E30" s="101">
        <f t="shared" si="3"/>
        <v>0.77444478716841458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3" t="s">
        <v>25</v>
      </c>
      <c r="B31" s="80" t="s">
        <v>16</v>
      </c>
      <c r="C31" s="80">
        <v>15</v>
      </c>
      <c r="D31" s="80" t="s">
        <v>328</v>
      </c>
      <c r="E31" s="101">
        <f t="shared" si="3"/>
        <v>0.66251692368655679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83" t="s">
        <v>62</v>
      </c>
      <c r="B32" s="80" t="s">
        <v>16</v>
      </c>
      <c r="C32" s="80">
        <v>15</v>
      </c>
      <c r="D32" s="110" t="s">
        <v>329</v>
      </c>
      <c r="E32" s="111">
        <f t="shared" si="3"/>
        <v>0.93843994106691131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3"/>
        <v>0.96680210088197405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55</v>
      </c>
      <c r="B34" s="82" t="s">
        <v>28</v>
      </c>
      <c r="C34" s="82">
        <v>14</v>
      </c>
      <c r="D34" s="82" t="s">
        <v>277</v>
      </c>
      <c r="E34" s="102">
        <f t="shared" si="3"/>
        <v>0.91095138568993894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29</v>
      </c>
      <c r="B35" s="82" t="s">
        <v>28</v>
      </c>
      <c r="C35" s="82">
        <v>14</v>
      </c>
      <c r="D35" s="82" t="s">
        <v>285</v>
      </c>
      <c r="E35" s="102">
        <f t="shared" si="3"/>
        <v>0.71562826313957539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30</v>
      </c>
      <c r="B36" s="82" t="s">
        <v>28</v>
      </c>
      <c r="C36" s="82">
        <v>14</v>
      </c>
      <c r="D36" s="82" t="s">
        <v>284</v>
      </c>
      <c r="E36" s="102">
        <f t="shared" si="3"/>
        <v>0.91199977892108686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3"/>
        <v>1</v>
      </c>
      <c r="F37" s="69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61</v>
      </c>
      <c r="Y37" s="110">
        <v>11</v>
      </c>
      <c r="Z37" s="110" t="s">
        <v>320</v>
      </c>
      <c r="AA37" s="111">
        <v>0.93520619672453054</v>
      </c>
    </row>
    <row r="38" spans="1:31" ht="13.8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3"/>
        <v>0.80341264723043471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.8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3"/>
        <v>0.58646630934150079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.8" x14ac:dyDescent="0.3">
      <c r="A40" s="81" t="s">
        <v>260</v>
      </c>
      <c r="B40" s="82" t="s">
        <v>28</v>
      </c>
      <c r="C40" s="82">
        <v>14</v>
      </c>
      <c r="D40" s="82" t="s">
        <v>300</v>
      </c>
      <c r="E40" s="102">
        <f t="shared" si="3"/>
        <v>1.0379329114785329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.8" x14ac:dyDescent="0.3">
      <c r="A41" s="81" t="s">
        <v>20</v>
      </c>
      <c r="B41" s="82" t="s">
        <v>28</v>
      </c>
      <c r="C41" s="82">
        <v>14</v>
      </c>
      <c r="D41" s="82" t="s">
        <v>302</v>
      </c>
      <c r="E41" s="102">
        <f t="shared" si="3"/>
        <v>0.97697589100213744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.8" x14ac:dyDescent="0.3">
      <c r="A42" s="81" t="s">
        <v>66</v>
      </c>
      <c r="B42" s="82" t="s">
        <v>28</v>
      </c>
      <c r="C42" s="82">
        <v>14</v>
      </c>
      <c r="D42" s="82" t="s">
        <v>314</v>
      </c>
      <c r="E42" s="102">
        <f t="shared" si="3"/>
        <v>0.99569209153466032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.8" x14ac:dyDescent="0.3">
      <c r="A43" s="81" t="s">
        <v>41</v>
      </c>
      <c r="B43" s="82" t="s">
        <v>28</v>
      </c>
      <c r="C43" s="82">
        <v>14</v>
      </c>
      <c r="D43" s="82" t="s">
        <v>321</v>
      </c>
      <c r="E43" s="102">
        <f t="shared" si="3"/>
        <v>0.99126425624848336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.8" x14ac:dyDescent="0.3">
      <c r="A44" s="81" t="s">
        <v>24</v>
      </c>
      <c r="B44" s="82" t="s">
        <v>28</v>
      </c>
      <c r="C44" s="82">
        <v>14</v>
      </c>
      <c r="D44" s="82" t="s">
        <v>323</v>
      </c>
      <c r="E44" s="102">
        <f t="shared" si="3"/>
        <v>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.8" x14ac:dyDescent="0.3">
      <c r="A45" s="81" t="s">
        <v>45</v>
      </c>
      <c r="B45" s="82" t="s">
        <v>28</v>
      </c>
      <c r="C45" s="82">
        <v>14</v>
      </c>
      <c r="D45" s="82" t="s">
        <v>318</v>
      </c>
      <c r="E45" s="102">
        <f t="shared" si="3"/>
        <v>0.5641445718679996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.8" x14ac:dyDescent="0.3">
      <c r="A46" s="81" t="s">
        <v>75</v>
      </c>
      <c r="B46" s="82" t="s">
        <v>28</v>
      </c>
      <c r="C46" s="82">
        <v>14</v>
      </c>
      <c r="D46" s="82" t="s">
        <v>331</v>
      </c>
      <c r="E46" s="102">
        <f t="shared" si="3"/>
        <v>0.98872477714287255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.8" x14ac:dyDescent="0.3">
      <c r="A47" s="81" t="s">
        <v>59</v>
      </c>
      <c r="B47" s="82" t="s">
        <v>28</v>
      </c>
      <c r="C47" s="82">
        <v>14</v>
      </c>
      <c r="D47" s="82" t="s">
        <v>336</v>
      </c>
      <c r="E47" s="102">
        <f t="shared" ref="E47:E67" si="6">VLOOKUP($D47,$Q$7:$R$68,2,0)</f>
        <v>1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.8" x14ac:dyDescent="0.3">
      <c r="A48" s="79" t="s">
        <v>9</v>
      </c>
      <c r="B48" s="80" t="s">
        <v>49</v>
      </c>
      <c r="C48" s="80">
        <v>13</v>
      </c>
      <c r="D48" s="80" t="s">
        <v>273</v>
      </c>
      <c r="E48" s="101">
        <f t="shared" si="6"/>
        <v>0.84669359982989578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.8" x14ac:dyDescent="0.3">
      <c r="A49" s="79" t="s">
        <v>48</v>
      </c>
      <c r="B49" s="80" t="s">
        <v>49</v>
      </c>
      <c r="C49" s="80">
        <v>13</v>
      </c>
      <c r="D49" s="80" t="s">
        <v>279</v>
      </c>
      <c r="E49" s="101">
        <f t="shared" si="6"/>
        <v>0.68875112521618576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.8" x14ac:dyDescent="0.3">
      <c r="A50" s="79" t="s">
        <v>60</v>
      </c>
      <c r="B50" s="80" t="s">
        <v>49</v>
      </c>
      <c r="C50" s="80">
        <v>13</v>
      </c>
      <c r="D50" s="80" t="s">
        <v>283</v>
      </c>
      <c r="E50" s="101">
        <f t="shared" si="6"/>
        <v>0.89235399590163933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.8" x14ac:dyDescent="0.3">
      <c r="A51" s="83" t="s">
        <v>259</v>
      </c>
      <c r="B51" s="110" t="s">
        <v>49</v>
      </c>
      <c r="C51" s="110">
        <v>13</v>
      </c>
      <c r="D51" s="110" t="s">
        <v>281</v>
      </c>
      <c r="E51" s="111">
        <f t="shared" si="6"/>
        <v>0.33305692234682915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.8" x14ac:dyDescent="0.3">
      <c r="A52" s="79" t="s">
        <v>57</v>
      </c>
      <c r="B52" s="80" t="s">
        <v>49</v>
      </c>
      <c r="C52" s="80">
        <v>13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.8" x14ac:dyDescent="0.3">
      <c r="A53" s="79" t="s">
        <v>35</v>
      </c>
      <c r="B53" s="80" t="s">
        <v>49</v>
      </c>
      <c r="C53" s="80">
        <v>13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.8" x14ac:dyDescent="0.3">
      <c r="A54" s="79" t="s">
        <v>51</v>
      </c>
      <c r="B54" s="80" t="s">
        <v>49</v>
      </c>
      <c r="C54" s="80">
        <v>13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.8" x14ac:dyDescent="0.3">
      <c r="A55" s="83" t="s">
        <v>39</v>
      </c>
      <c r="B55" s="80" t="s">
        <v>49</v>
      </c>
      <c r="C55" s="80">
        <v>13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.8" x14ac:dyDescent="0.3">
      <c r="A56" s="79" t="s">
        <v>58</v>
      </c>
      <c r="B56" s="80" t="s">
        <v>49</v>
      </c>
      <c r="C56" s="80">
        <v>13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.8" x14ac:dyDescent="0.3">
      <c r="A57" s="79" t="s">
        <v>40</v>
      </c>
      <c r="B57" s="80" t="s">
        <v>49</v>
      </c>
      <c r="C57" s="80">
        <v>13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.8" x14ac:dyDescent="0.3">
      <c r="A58" s="79" t="s">
        <v>22</v>
      </c>
      <c r="B58" s="80" t="s">
        <v>49</v>
      </c>
      <c r="C58" s="80">
        <v>13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28</v>
      </c>
      <c r="Y59" s="110">
        <v>14</v>
      </c>
      <c r="Z59" s="110" t="s">
        <v>285</v>
      </c>
      <c r="AA59" s="111">
        <v>0.71562826313957539</v>
      </c>
    </row>
    <row r="60" spans="1:27" ht="13.8" x14ac:dyDescent="0.3">
      <c r="A60" s="81" t="s">
        <v>265</v>
      </c>
      <c r="B60" s="82" t="s">
        <v>56</v>
      </c>
      <c r="C60" s="82">
        <v>12</v>
      </c>
      <c r="D60" s="82" t="s">
        <v>313</v>
      </c>
      <c r="E60" s="102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.8" x14ac:dyDescent="0.3">
      <c r="A61" s="144" t="s">
        <v>42</v>
      </c>
      <c r="B61" s="145" t="s">
        <v>61</v>
      </c>
      <c r="C61" s="145">
        <v>11</v>
      </c>
      <c r="D61" s="145" t="s">
        <v>320</v>
      </c>
      <c r="E61" s="146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4.4" thickBot="1" x14ac:dyDescent="0.35">
      <c r="A62" s="162" t="s">
        <v>248</v>
      </c>
      <c r="B62" s="163" t="s">
        <v>125</v>
      </c>
      <c r="C62" s="163">
        <v>5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.8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.8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.8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16</v>
      </c>
      <c r="Y66" s="110">
        <v>15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14.232142857142858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.8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120"/>
      <c r="F80" s="1"/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2060"/>
    <pageSetUpPr fitToPage="1"/>
  </sheetPr>
  <dimension ref="A1:AH88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381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382</v>
      </c>
      <c r="C6" s="152"/>
      <c r="D6" s="152"/>
      <c r="E6" s="153">
        <v>40543</v>
      </c>
      <c r="W6" s="150" t="s">
        <v>0</v>
      </c>
      <c r="X6" s="151" t="s">
        <v>382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14.432432432432432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9</v>
      </c>
      <c r="I9" s="87">
        <f t="shared" ref="I9:I14" si="1">H9/H$14</f>
        <v>0.15254237288135594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6</v>
      </c>
      <c r="AE9" s="87">
        <f t="shared" ref="AE9:AE14" si="2">AD9/AD$14</f>
        <v>0.16216216216216217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15</v>
      </c>
      <c r="I10" s="87">
        <f t="shared" si="1"/>
        <v>0.25423728813559321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8</v>
      </c>
      <c r="AE10" s="87">
        <f t="shared" si="2"/>
        <v>0.21621621621621623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15</v>
      </c>
      <c r="I11" s="87">
        <f t="shared" si="1"/>
        <v>0.25423728813559321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12</v>
      </c>
      <c r="AE11" s="87">
        <f t="shared" si="2"/>
        <v>0.32432432432432434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11</v>
      </c>
      <c r="I12" s="87">
        <f t="shared" si="1"/>
        <v>0.1864406779661017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4</v>
      </c>
      <c r="AE12" s="87">
        <f t="shared" si="2"/>
        <v>0.10810810810810811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.8" x14ac:dyDescent="0.3">
      <c r="A16" s="144" t="s">
        <v>26</v>
      </c>
      <c r="B16" s="145" t="s">
        <v>10</v>
      </c>
      <c r="C16" s="145">
        <v>16</v>
      </c>
      <c r="D16" s="145" t="s">
        <v>335</v>
      </c>
      <c r="E16" s="146">
        <f t="shared" si="3"/>
        <v>0.91865112788863534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64</v>
      </c>
      <c r="X16" s="110" t="s">
        <v>10</v>
      </c>
      <c r="Y16" s="110">
        <v>16</v>
      </c>
      <c r="Z16" s="110" t="s">
        <v>287</v>
      </c>
      <c r="AA16" s="111">
        <v>1</v>
      </c>
      <c r="AG16" s="127"/>
    </row>
    <row r="17" spans="1:33" ht="13.8" x14ac:dyDescent="0.3">
      <c r="A17" s="81" t="s">
        <v>257</v>
      </c>
      <c r="B17" s="82" t="s">
        <v>10</v>
      </c>
      <c r="C17" s="82">
        <v>16</v>
      </c>
      <c r="D17" s="82" t="s">
        <v>337</v>
      </c>
      <c r="E17" s="102">
        <f t="shared" si="3"/>
        <v>0.94700000000000006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3"/>
        <v>0.91042888352305396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24</v>
      </c>
      <c r="X18" s="110" t="s">
        <v>28</v>
      </c>
      <c r="Y18" s="110">
        <v>14</v>
      </c>
      <c r="Z18" s="110" t="s">
        <v>323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3"/>
        <v>0.86662573118314323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59</v>
      </c>
      <c r="X19" s="110" t="s">
        <v>28</v>
      </c>
      <c r="Y19" s="110">
        <v>14</v>
      </c>
      <c r="Z19" s="110" t="s">
        <v>336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31</v>
      </c>
      <c r="B20" s="80" t="s">
        <v>16</v>
      </c>
      <c r="C20" s="80">
        <v>15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253</v>
      </c>
      <c r="B21" s="80" t="s">
        <v>16</v>
      </c>
      <c r="C21" s="80">
        <v>15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16</v>
      </c>
      <c r="Y21" s="110">
        <v>15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12</v>
      </c>
      <c r="B22" s="80" t="s">
        <v>16</v>
      </c>
      <c r="C22" s="80">
        <v>15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52</v>
      </c>
      <c r="B23" s="80" t="s">
        <v>16</v>
      </c>
      <c r="C23" s="80">
        <v>15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144" t="s">
        <v>512</v>
      </c>
      <c r="B24" s="145" t="s">
        <v>16</v>
      </c>
      <c r="C24" s="145">
        <v>15</v>
      </c>
      <c r="D24" s="145" t="s">
        <v>511</v>
      </c>
      <c r="E24" s="146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3"/>
        <v>0.76907329412838532</v>
      </c>
      <c r="F25" s="65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23</v>
      </c>
      <c r="B26" s="110" t="s">
        <v>16</v>
      </c>
      <c r="C26" s="110">
        <v>15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.8" x14ac:dyDescent="0.3">
      <c r="A27" s="83" t="s">
        <v>53</v>
      </c>
      <c r="B27" s="80" t="s">
        <v>16</v>
      </c>
      <c r="C27" s="80">
        <v>15</v>
      </c>
      <c r="D27" s="80" t="s">
        <v>317</v>
      </c>
      <c r="E27" s="101">
        <f t="shared" si="3"/>
        <v>0.99967409016838671</v>
      </c>
      <c r="F27" s="69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.8" x14ac:dyDescent="0.3">
      <c r="A28" s="83" t="s">
        <v>43</v>
      </c>
      <c r="B28" s="80" t="s">
        <v>16</v>
      </c>
      <c r="C28" s="80">
        <v>15</v>
      </c>
      <c r="D28" s="110" t="s">
        <v>324</v>
      </c>
      <c r="E28" s="111">
        <f t="shared" si="3"/>
        <v>0.61841824770837783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4.4" thickBot="1" x14ac:dyDescent="0.35">
      <c r="A29" s="83" t="s">
        <v>256</v>
      </c>
      <c r="B29" s="80" t="s">
        <v>16</v>
      </c>
      <c r="C29" s="80">
        <v>15</v>
      </c>
      <c r="D29" s="80" t="s">
        <v>319</v>
      </c>
      <c r="E29" s="101">
        <f t="shared" si="3"/>
        <v>0.85816623707026407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13</v>
      </c>
      <c r="B30" s="80" t="s">
        <v>16</v>
      </c>
      <c r="C30" s="80">
        <v>15</v>
      </c>
      <c r="D30" s="80" t="s">
        <v>326</v>
      </c>
      <c r="E30" s="101">
        <f t="shared" si="3"/>
        <v>0.77444478716841458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3" t="s">
        <v>25</v>
      </c>
      <c r="B31" s="80" t="s">
        <v>16</v>
      </c>
      <c r="C31" s="80">
        <v>15</v>
      </c>
      <c r="D31" s="80" t="s">
        <v>328</v>
      </c>
      <c r="E31" s="101">
        <f t="shared" si="3"/>
        <v>0.66251692368655679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144" t="s">
        <v>62</v>
      </c>
      <c r="B32" s="145" t="s">
        <v>16</v>
      </c>
      <c r="C32" s="145">
        <v>15</v>
      </c>
      <c r="D32" s="145" t="s">
        <v>329</v>
      </c>
      <c r="E32" s="146">
        <f t="shared" si="3"/>
        <v>0.93843994106691131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3"/>
        <v>0.96680210088197405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55</v>
      </c>
      <c r="B34" s="82" t="s">
        <v>28</v>
      </c>
      <c r="C34" s="82">
        <v>14</v>
      </c>
      <c r="D34" s="82" t="s">
        <v>277</v>
      </c>
      <c r="E34" s="102">
        <f t="shared" si="3"/>
        <v>0.91095138568993894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29</v>
      </c>
      <c r="B35" s="82" t="s">
        <v>28</v>
      </c>
      <c r="C35" s="82">
        <v>14</v>
      </c>
      <c r="D35" s="82" t="s">
        <v>285</v>
      </c>
      <c r="E35" s="102">
        <f t="shared" si="3"/>
        <v>0.71562826313957539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30</v>
      </c>
      <c r="B36" s="82" t="s">
        <v>28</v>
      </c>
      <c r="C36" s="82">
        <v>14</v>
      </c>
      <c r="D36" s="82" t="s">
        <v>284</v>
      </c>
      <c r="E36" s="102">
        <f t="shared" si="3"/>
        <v>0.91199977892108686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3"/>
        <v>1</v>
      </c>
      <c r="F37" s="65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65</v>
      </c>
      <c r="Y37" s="110">
        <v>10</v>
      </c>
      <c r="Z37" s="110" t="s">
        <v>320</v>
      </c>
      <c r="AA37" s="111">
        <v>0.93520619672453054</v>
      </c>
    </row>
    <row r="38" spans="1:31" ht="13.8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3"/>
        <v>0.80341264723043471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.8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3"/>
        <v>0.58646630934150079</v>
      </c>
      <c r="F39" s="69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.8" x14ac:dyDescent="0.3">
      <c r="A40" s="81" t="s">
        <v>260</v>
      </c>
      <c r="B40" s="82" t="s">
        <v>28</v>
      </c>
      <c r="C40" s="82">
        <v>14</v>
      </c>
      <c r="D40" s="82" t="s">
        <v>300</v>
      </c>
      <c r="E40" s="102">
        <f t="shared" si="3"/>
        <v>1.0379329114785329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.8" x14ac:dyDescent="0.3">
      <c r="A41" s="81" t="s">
        <v>20</v>
      </c>
      <c r="B41" s="82" t="s">
        <v>28</v>
      </c>
      <c r="C41" s="82">
        <v>14</v>
      </c>
      <c r="D41" s="82" t="s">
        <v>302</v>
      </c>
      <c r="E41" s="102">
        <f t="shared" si="3"/>
        <v>0.97697589100213744</v>
      </c>
      <c r="F41" s="65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.8" x14ac:dyDescent="0.3">
      <c r="A42" s="81" t="s">
        <v>66</v>
      </c>
      <c r="B42" s="82" t="s">
        <v>28</v>
      </c>
      <c r="C42" s="82">
        <v>14</v>
      </c>
      <c r="D42" s="82" t="s">
        <v>314</v>
      </c>
      <c r="E42" s="102">
        <f t="shared" si="3"/>
        <v>0.99569209153466032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.8" x14ac:dyDescent="0.3">
      <c r="A43" s="144" t="s">
        <v>41</v>
      </c>
      <c r="B43" s="145" t="s">
        <v>28</v>
      </c>
      <c r="C43" s="145">
        <v>14</v>
      </c>
      <c r="D43" s="145" t="s">
        <v>321</v>
      </c>
      <c r="E43" s="146">
        <f t="shared" si="3"/>
        <v>0.99126425624848336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.8" x14ac:dyDescent="0.3">
      <c r="A44" s="81" t="s">
        <v>24</v>
      </c>
      <c r="B44" s="82" t="s">
        <v>28</v>
      </c>
      <c r="C44" s="82">
        <v>14</v>
      </c>
      <c r="D44" s="82" t="s">
        <v>323</v>
      </c>
      <c r="E44" s="102">
        <f t="shared" si="3"/>
        <v>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.8" x14ac:dyDescent="0.3">
      <c r="A45" s="81" t="s">
        <v>45</v>
      </c>
      <c r="B45" s="82" t="s">
        <v>28</v>
      </c>
      <c r="C45" s="82">
        <v>14</v>
      </c>
      <c r="D45" s="82" t="s">
        <v>318</v>
      </c>
      <c r="E45" s="102">
        <f t="shared" si="3"/>
        <v>0.5641445718679996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.8" x14ac:dyDescent="0.3">
      <c r="A46" s="81" t="s">
        <v>75</v>
      </c>
      <c r="B46" s="82" t="s">
        <v>28</v>
      </c>
      <c r="C46" s="82">
        <v>14</v>
      </c>
      <c r="D46" s="82" t="s">
        <v>331</v>
      </c>
      <c r="E46" s="102">
        <f t="shared" si="3"/>
        <v>0.98872477714287255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.8" x14ac:dyDescent="0.3">
      <c r="A47" s="81" t="s">
        <v>59</v>
      </c>
      <c r="B47" s="82" t="s">
        <v>28</v>
      </c>
      <c r="C47" s="82">
        <v>14</v>
      </c>
      <c r="D47" s="82" t="s">
        <v>336</v>
      </c>
      <c r="E47" s="102">
        <f t="shared" ref="E47:E67" si="6">VLOOKUP($D47,$Q$7:$R$68,2,0)</f>
        <v>1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.8" x14ac:dyDescent="0.3">
      <c r="A48" s="79" t="s">
        <v>9</v>
      </c>
      <c r="B48" s="80" t="s">
        <v>49</v>
      </c>
      <c r="C48" s="80">
        <v>13</v>
      </c>
      <c r="D48" s="80" t="s">
        <v>273</v>
      </c>
      <c r="E48" s="101">
        <f t="shared" si="6"/>
        <v>0.84669359982989578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.8" x14ac:dyDescent="0.3">
      <c r="A49" s="79" t="s">
        <v>48</v>
      </c>
      <c r="B49" s="80" t="s">
        <v>49</v>
      </c>
      <c r="C49" s="80">
        <v>13</v>
      </c>
      <c r="D49" s="80" t="s">
        <v>279</v>
      </c>
      <c r="E49" s="101">
        <f t="shared" si="6"/>
        <v>0.68875112521618576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.8" x14ac:dyDescent="0.3">
      <c r="A50" s="79" t="s">
        <v>60</v>
      </c>
      <c r="B50" s="80" t="s">
        <v>49</v>
      </c>
      <c r="C50" s="80">
        <v>13</v>
      </c>
      <c r="D50" s="80" t="s">
        <v>283</v>
      </c>
      <c r="E50" s="101">
        <f t="shared" si="6"/>
        <v>0.89235399590163933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.8" x14ac:dyDescent="0.3">
      <c r="A51" s="83" t="s">
        <v>259</v>
      </c>
      <c r="B51" s="110" t="s">
        <v>49</v>
      </c>
      <c r="C51" s="110">
        <v>13</v>
      </c>
      <c r="D51" s="110" t="s">
        <v>281</v>
      </c>
      <c r="E51" s="111">
        <f t="shared" si="6"/>
        <v>0.33305692234682915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.8" x14ac:dyDescent="0.3">
      <c r="A52" s="79" t="s">
        <v>57</v>
      </c>
      <c r="B52" s="80" t="s">
        <v>49</v>
      </c>
      <c r="C52" s="80">
        <v>13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.8" x14ac:dyDescent="0.3">
      <c r="A53" s="79" t="s">
        <v>35</v>
      </c>
      <c r="B53" s="80" t="s">
        <v>49</v>
      </c>
      <c r="C53" s="80">
        <v>13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.8" x14ac:dyDescent="0.3">
      <c r="A54" s="79" t="s">
        <v>51</v>
      </c>
      <c r="B54" s="80" t="s">
        <v>49</v>
      </c>
      <c r="C54" s="80">
        <v>13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.8" x14ac:dyDescent="0.3">
      <c r="A55" s="83" t="s">
        <v>39</v>
      </c>
      <c r="B55" s="80" t="s">
        <v>49</v>
      </c>
      <c r="C55" s="80">
        <v>13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.8" x14ac:dyDescent="0.3">
      <c r="A56" s="79" t="s">
        <v>58</v>
      </c>
      <c r="B56" s="80" t="s">
        <v>49</v>
      </c>
      <c r="C56" s="80">
        <v>13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.8" x14ac:dyDescent="0.3">
      <c r="A57" s="79" t="s">
        <v>40</v>
      </c>
      <c r="B57" s="80" t="s">
        <v>49</v>
      </c>
      <c r="C57" s="80">
        <v>13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.8" x14ac:dyDescent="0.3">
      <c r="A58" s="79" t="s">
        <v>22</v>
      </c>
      <c r="B58" s="80" t="s">
        <v>49</v>
      </c>
      <c r="C58" s="80">
        <v>13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28</v>
      </c>
      <c r="Y59" s="110">
        <v>14</v>
      </c>
      <c r="Z59" s="110" t="s">
        <v>285</v>
      </c>
      <c r="AA59" s="111">
        <v>0.71562826313957539</v>
      </c>
    </row>
    <row r="60" spans="1:27" ht="13.8" x14ac:dyDescent="0.3">
      <c r="A60" s="81" t="s">
        <v>265</v>
      </c>
      <c r="B60" s="82" t="s">
        <v>56</v>
      </c>
      <c r="C60" s="82">
        <v>12</v>
      </c>
      <c r="D60" s="82" t="s">
        <v>313</v>
      </c>
      <c r="E60" s="102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.8" x14ac:dyDescent="0.3">
      <c r="A61" s="81" t="s">
        <v>42</v>
      </c>
      <c r="B61" s="82" t="s">
        <v>65</v>
      </c>
      <c r="C61" s="82">
        <v>10</v>
      </c>
      <c r="D61" s="82" t="s">
        <v>320</v>
      </c>
      <c r="E61" s="102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4.4" thickBot="1" x14ac:dyDescent="0.35">
      <c r="A62" s="211" t="s">
        <v>248</v>
      </c>
      <c r="B62" s="212" t="s">
        <v>125</v>
      </c>
      <c r="C62" s="212">
        <v>5</v>
      </c>
      <c r="D62" s="212" t="s">
        <v>294</v>
      </c>
      <c r="E62" s="213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.8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.8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.8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16</v>
      </c>
      <c r="Y66" s="110">
        <v>15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14.214285714285714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.8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4"/>
      <c r="F80" s="1"/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  <row r="87" spans="1:27" x14ac:dyDescent="0.25">
      <c r="E87" s="120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2060"/>
    <pageSetUpPr fitToPage="1"/>
  </sheetPr>
  <dimension ref="A1:AH84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378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379</v>
      </c>
      <c r="C6" s="152"/>
      <c r="D6" s="152"/>
      <c r="E6" s="153">
        <v>40543</v>
      </c>
      <c r="W6" s="150" t="s">
        <v>0</v>
      </c>
      <c r="X6" s="151" t="s">
        <v>379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14.324324324324325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81" t="s">
        <v>87</v>
      </c>
      <c r="X7" s="82" t="s">
        <v>10</v>
      </c>
      <c r="Y7" s="82">
        <v>16</v>
      </c>
      <c r="Z7" s="82" t="s">
        <v>303</v>
      </c>
      <c r="AA7" s="102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1" t="s">
        <v>5</v>
      </c>
      <c r="X8" s="82" t="s">
        <v>10</v>
      </c>
      <c r="Y8" s="82">
        <v>16</v>
      </c>
      <c r="Z8" s="82" t="s">
        <v>311</v>
      </c>
      <c r="AA8" s="102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8</v>
      </c>
      <c r="I9" s="87">
        <f t="shared" ref="I9:I14" si="1">H9/H$14</f>
        <v>0.13559322033898305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80" t="s">
        <v>16</v>
      </c>
      <c r="Y9" s="80">
        <v>15</v>
      </c>
      <c r="Z9" s="80" t="s">
        <v>304</v>
      </c>
      <c r="AA9" s="101" t="s">
        <v>372</v>
      </c>
      <c r="AC9" s="72" t="s">
        <v>10</v>
      </c>
      <c r="AD9" s="86">
        <f>COUNTIF(Y$13:Y$51,"=16")</f>
        <v>5</v>
      </c>
      <c r="AE9" s="87">
        <f t="shared" ref="AE9:AE14" si="2">AD9/AD$14</f>
        <v>0.13513513513513514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14</v>
      </c>
      <c r="I10" s="87">
        <f t="shared" si="1"/>
        <v>0.23728813559322035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80" t="s">
        <v>16</v>
      </c>
      <c r="Y10" s="80">
        <v>15</v>
      </c>
      <c r="Z10" s="80" t="s">
        <v>305</v>
      </c>
      <c r="AA10" s="101" t="s">
        <v>372</v>
      </c>
      <c r="AC10" s="72" t="s">
        <v>16</v>
      </c>
      <c r="AD10" s="86">
        <f>COUNTIF(Y$13:Y$51,"=15")</f>
        <v>7</v>
      </c>
      <c r="AE10" s="87">
        <f t="shared" si="2"/>
        <v>0.1891891891891892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16</v>
      </c>
      <c r="I11" s="87">
        <f t="shared" si="1"/>
        <v>0.2711864406779661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1" t="s">
        <v>38</v>
      </c>
      <c r="X11" s="82" t="s">
        <v>28</v>
      </c>
      <c r="Y11" s="82">
        <v>14</v>
      </c>
      <c r="Z11" s="82" t="s">
        <v>299</v>
      </c>
      <c r="AA11" s="102" t="s">
        <v>372</v>
      </c>
      <c r="AC11" s="72" t="s">
        <v>28</v>
      </c>
      <c r="AD11" s="86">
        <f>COUNTIF(Y$13:Y$51,"=14")</f>
        <v>13</v>
      </c>
      <c r="AE11" s="87">
        <f t="shared" si="2"/>
        <v>0.35135135135135137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12</v>
      </c>
      <c r="I12" s="87">
        <f t="shared" si="1"/>
        <v>0.20338983050847459</v>
      </c>
      <c r="Q12" s="141" t="s">
        <v>278</v>
      </c>
      <c r="R12" s="142">
        <v>0.62875460562079877</v>
      </c>
      <c r="S12" s="143" t="s">
        <v>371</v>
      </c>
      <c r="W12" s="79" t="s">
        <v>261</v>
      </c>
      <c r="X12" s="80" t="s">
        <v>49</v>
      </c>
      <c r="Y12" s="80">
        <v>13</v>
      </c>
      <c r="Z12" s="80" t="s">
        <v>185</v>
      </c>
      <c r="AA12" s="101" t="s">
        <v>372</v>
      </c>
      <c r="AC12" s="72" t="s">
        <v>49</v>
      </c>
      <c r="AD12" s="86">
        <f>COUNTIF(Y$13:Y$51,"=13")</f>
        <v>5</v>
      </c>
      <c r="AE12" s="87">
        <f t="shared" si="2"/>
        <v>0.13513513513513514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1" t="s">
        <v>260</v>
      </c>
      <c r="X13" s="82" t="s">
        <v>28</v>
      </c>
      <c r="Y13" s="82">
        <v>14</v>
      </c>
      <c r="Z13" s="82" t="s">
        <v>300</v>
      </c>
      <c r="AA13" s="102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79" t="s">
        <v>35</v>
      </c>
      <c r="X14" s="80" t="s">
        <v>49</v>
      </c>
      <c r="Y14" s="80">
        <v>13</v>
      </c>
      <c r="Z14" s="80" t="s">
        <v>292</v>
      </c>
      <c r="AA14" s="10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1" t="s">
        <v>6</v>
      </c>
      <c r="X15" s="82" t="s">
        <v>110</v>
      </c>
      <c r="Y15" s="82">
        <v>18</v>
      </c>
      <c r="Z15" s="82" t="s">
        <v>312</v>
      </c>
      <c r="AA15" s="102">
        <v>1</v>
      </c>
      <c r="AG15" s="127"/>
    </row>
    <row r="16" spans="1:33" ht="13.8" x14ac:dyDescent="0.3">
      <c r="A16" s="81" t="s">
        <v>257</v>
      </c>
      <c r="B16" s="82" t="s">
        <v>10</v>
      </c>
      <c r="C16" s="82">
        <v>16</v>
      </c>
      <c r="D16" s="82" t="s">
        <v>337</v>
      </c>
      <c r="E16" s="102">
        <f t="shared" si="3"/>
        <v>0.94700000000000006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1" t="s">
        <v>64</v>
      </c>
      <c r="X16" s="82" t="s">
        <v>10</v>
      </c>
      <c r="Y16" s="82">
        <v>16</v>
      </c>
      <c r="Z16" s="82" t="s">
        <v>287</v>
      </c>
      <c r="AA16" s="102">
        <v>1</v>
      </c>
      <c r="AG16" s="127"/>
    </row>
    <row r="17" spans="1:33" ht="13.8" x14ac:dyDescent="0.3">
      <c r="A17" s="83" t="s">
        <v>15</v>
      </c>
      <c r="B17" s="80" t="s">
        <v>16</v>
      </c>
      <c r="C17" s="80">
        <v>15</v>
      </c>
      <c r="D17" s="80" t="s">
        <v>276</v>
      </c>
      <c r="E17" s="101">
        <f t="shared" si="3"/>
        <v>0.91042888352305396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1" t="s">
        <v>34</v>
      </c>
      <c r="X17" s="82" t="s">
        <v>28</v>
      </c>
      <c r="Y17" s="82">
        <v>14</v>
      </c>
      <c r="Z17" s="82" t="s">
        <v>293</v>
      </c>
      <c r="AA17" s="102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17</v>
      </c>
      <c r="B18" s="80" t="s">
        <v>16</v>
      </c>
      <c r="C18" s="80">
        <v>15</v>
      </c>
      <c r="D18" s="80" t="s">
        <v>306</v>
      </c>
      <c r="E18" s="101">
        <f t="shared" si="3"/>
        <v>0.86662573118314323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1" t="s">
        <v>24</v>
      </c>
      <c r="X18" s="82" t="s">
        <v>28</v>
      </c>
      <c r="Y18" s="82">
        <v>14</v>
      </c>
      <c r="Z18" s="82" t="s">
        <v>323</v>
      </c>
      <c r="AA18" s="102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31</v>
      </c>
      <c r="B19" s="80" t="s">
        <v>16</v>
      </c>
      <c r="C19" s="80">
        <v>15</v>
      </c>
      <c r="D19" s="110" t="s">
        <v>288</v>
      </c>
      <c r="E19" s="111">
        <f t="shared" si="3"/>
        <v>0.81254016709511567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1" t="s">
        <v>59</v>
      </c>
      <c r="X19" s="82" t="s">
        <v>28</v>
      </c>
      <c r="Y19" s="82">
        <v>14</v>
      </c>
      <c r="Z19" s="82" t="s">
        <v>336</v>
      </c>
      <c r="AA19" s="102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253</v>
      </c>
      <c r="B20" s="80" t="s">
        <v>16</v>
      </c>
      <c r="C20" s="80">
        <v>15</v>
      </c>
      <c r="D20" s="80" t="s">
        <v>330</v>
      </c>
      <c r="E20" s="101">
        <f t="shared" si="3"/>
        <v>0.83267459864721705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79" t="s">
        <v>58</v>
      </c>
      <c r="X20" s="80" t="s">
        <v>49</v>
      </c>
      <c r="Y20" s="80">
        <v>13</v>
      </c>
      <c r="Z20" s="80" t="s">
        <v>275</v>
      </c>
      <c r="AA20" s="10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12</v>
      </c>
      <c r="B21" s="80" t="s">
        <v>16</v>
      </c>
      <c r="C21" s="80">
        <v>15</v>
      </c>
      <c r="D21" s="80" t="s">
        <v>308</v>
      </c>
      <c r="E21" s="101">
        <f t="shared" si="3"/>
        <v>0.36101059894989318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80" t="s">
        <v>16</v>
      </c>
      <c r="Y21" s="80">
        <v>15</v>
      </c>
      <c r="Z21" s="80" t="s">
        <v>317</v>
      </c>
      <c r="AA21" s="10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52</v>
      </c>
      <c r="B22" s="80" t="s">
        <v>16</v>
      </c>
      <c r="C22" s="80">
        <v>15</v>
      </c>
      <c r="D22" s="80" t="s">
        <v>280</v>
      </c>
      <c r="E22" s="101">
        <f t="shared" si="3"/>
        <v>0.76017780502759058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21</v>
      </c>
      <c r="B23" s="80" t="s">
        <v>16</v>
      </c>
      <c r="C23" s="80">
        <v>15</v>
      </c>
      <c r="D23" s="80" t="s">
        <v>315</v>
      </c>
      <c r="E23" s="101">
        <f t="shared" si="3"/>
        <v>0.76907329412838532</v>
      </c>
      <c r="F23" s="65"/>
      <c r="Q23" s="141" t="s">
        <v>288</v>
      </c>
      <c r="R23" s="142">
        <v>0.81254016709511567</v>
      </c>
      <c r="S23" s="141" t="s">
        <v>370</v>
      </c>
      <c r="W23" s="81" t="s">
        <v>66</v>
      </c>
      <c r="X23" s="82" t="s">
        <v>28</v>
      </c>
      <c r="Y23" s="82">
        <v>14</v>
      </c>
      <c r="Z23" s="82" t="s">
        <v>314</v>
      </c>
      <c r="AA23" s="102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83" t="s">
        <v>23</v>
      </c>
      <c r="B24" s="110" t="s">
        <v>16</v>
      </c>
      <c r="C24" s="110">
        <v>15</v>
      </c>
      <c r="D24" s="110" t="s">
        <v>322</v>
      </c>
      <c r="E24" s="111">
        <f t="shared" si="3"/>
        <v>0.73349447513812149</v>
      </c>
      <c r="F24" s="65"/>
      <c r="Q24" s="141" t="s">
        <v>289</v>
      </c>
      <c r="R24" s="142">
        <v>0.76510407852428497</v>
      </c>
      <c r="S24" s="141" t="s">
        <v>371</v>
      </c>
      <c r="W24" s="144" t="s">
        <v>265</v>
      </c>
      <c r="X24" s="145" t="s">
        <v>56</v>
      </c>
      <c r="Y24" s="145">
        <v>12</v>
      </c>
      <c r="Z24" s="145" t="s">
        <v>313</v>
      </c>
      <c r="AA24" s="146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53</v>
      </c>
      <c r="B25" s="80" t="s">
        <v>16</v>
      </c>
      <c r="C25" s="80">
        <v>15</v>
      </c>
      <c r="D25" s="80" t="s">
        <v>317</v>
      </c>
      <c r="E25" s="101">
        <f t="shared" si="3"/>
        <v>0.99967409016838671</v>
      </c>
      <c r="F25" s="65"/>
      <c r="Q25" s="141" t="s">
        <v>290</v>
      </c>
      <c r="R25" s="142">
        <v>0.96341849943457658</v>
      </c>
      <c r="S25" s="143" t="s">
        <v>370</v>
      </c>
      <c r="W25" s="81" t="s">
        <v>54</v>
      </c>
      <c r="X25" s="82" t="s">
        <v>56</v>
      </c>
      <c r="Y25" s="82">
        <v>12</v>
      </c>
      <c r="Z25" s="82" t="s">
        <v>325</v>
      </c>
      <c r="AA25" s="102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43</v>
      </c>
      <c r="B26" s="80" t="s">
        <v>16</v>
      </c>
      <c r="C26" s="80">
        <v>15</v>
      </c>
      <c r="D26" s="110" t="s">
        <v>324</v>
      </c>
      <c r="E26" s="111">
        <f t="shared" si="3"/>
        <v>0.61841824770837783</v>
      </c>
      <c r="F26" s="65"/>
      <c r="Q26" s="141" t="s">
        <v>291</v>
      </c>
      <c r="R26" s="142">
        <v>0.89318320146074259</v>
      </c>
      <c r="S26" s="141" t="s">
        <v>370</v>
      </c>
      <c r="W26" s="79" t="s">
        <v>41</v>
      </c>
      <c r="X26" s="80" t="s">
        <v>49</v>
      </c>
      <c r="Y26" s="80">
        <v>13</v>
      </c>
      <c r="Z26" s="80" t="s">
        <v>321</v>
      </c>
      <c r="AA26" s="101">
        <v>0.99126425624848336</v>
      </c>
      <c r="AG26" s="127"/>
    </row>
    <row r="27" spans="1:33" ht="13.8" x14ac:dyDescent="0.3">
      <c r="A27" s="83" t="s">
        <v>256</v>
      </c>
      <c r="B27" s="80" t="s">
        <v>16</v>
      </c>
      <c r="C27" s="80">
        <v>15</v>
      </c>
      <c r="D27" s="80" t="s">
        <v>319</v>
      </c>
      <c r="E27" s="101">
        <f t="shared" si="3"/>
        <v>0.85816623707026407</v>
      </c>
      <c r="F27" s="69"/>
      <c r="Q27" s="141" t="s">
        <v>292</v>
      </c>
      <c r="R27" s="142">
        <v>1.0292149475019923</v>
      </c>
      <c r="S27" s="141" t="s">
        <v>370</v>
      </c>
      <c r="W27" s="81" t="s">
        <v>75</v>
      </c>
      <c r="X27" s="82" t="s">
        <v>28</v>
      </c>
      <c r="Y27" s="82">
        <v>14</v>
      </c>
      <c r="Z27" s="82" t="s">
        <v>331</v>
      </c>
      <c r="AA27" s="102">
        <v>0.98872477714287255</v>
      </c>
      <c r="AG27" s="127"/>
    </row>
    <row r="28" spans="1:33" ht="13.8" x14ac:dyDescent="0.3">
      <c r="A28" s="83" t="s">
        <v>13</v>
      </c>
      <c r="B28" s="80" t="s">
        <v>16</v>
      </c>
      <c r="C28" s="80">
        <v>15</v>
      </c>
      <c r="D28" s="80" t="s">
        <v>326</v>
      </c>
      <c r="E28" s="101">
        <f t="shared" si="3"/>
        <v>0.77444478716841458</v>
      </c>
      <c r="F28" s="65"/>
      <c r="Q28" s="141" t="s">
        <v>293</v>
      </c>
      <c r="R28" s="142">
        <v>1</v>
      </c>
      <c r="S28" s="141" t="s">
        <v>370</v>
      </c>
      <c r="W28" s="79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11.75</v>
      </c>
      <c r="AG28" s="126"/>
    </row>
    <row r="29" spans="1:33" ht="14.4" thickBot="1" x14ac:dyDescent="0.35">
      <c r="A29" s="83" t="s">
        <v>25</v>
      </c>
      <c r="B29" s="80" t="s">
        <v>16</v>
      </c>
      <c r="C29" s="80">
        <v>15</v>
      </c>
      <c r="D29" s="80" t="s">
        <v>328</v>
      </c>
      <c r="E29" s="101">
        <f t="shared" si="3"/>
        <v>0.66251692368655679</v>
      </c>
      <c r="F29" s="65"/>
      <c r="Q29" s="141" t="s">
        <v>294</v>
      </c>
      <c r="R29" s="142">
        <v>0.11951366732775717</v>
      </c>
      <c r="S29" s="141" t="s">
        <v>86</v>
      </c>
      <c r="W29" s="81" t="s">
        <v>20</v>
      </c>
      <c r="X29" s="82" t="s">
        <v>28</v>
      </c>
      <c r="Y29" s="82">
        <v>14</v>
      </c>
      <c r="Z29" s="82" t="s">
        <v>302</v>
      </c>
      <c r="AA29" s="102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26</v>
      </c>
      <c r="B30" s="80" t="s">
        <v>16</v>
      </c>
      <c r="C30" s="80">
        <v>15</v>
      </c>
      <c r="D30" s="80" t="s">
        <v>335</v>
      </c>
      <c r="E30" s="101">
        <f t="shared" si="3"/>
        <v>0.91865112788863534</v>
      </c>
      <c r="F30" s="65"/>
      <c r="Q30" s="141" t="s">
        <v>295</v>
      </c>
      <c r="R30" s="142">
        <v>0.7886228860092247</v>
      </c>
      <c r="S30" s="141" t="s">
        <v>371</v>
      </c>
      <c r="W30" s="81" t="s">
        <v>14</v>
      </c>
      <c r="X30" s="82" t="s">
        <v>10</v>
      </c>
      <c r="Y30" s="82">
        <v>16</v>
      </c>
      <c r="Z30" s="82" t="s">
        <v>334</v>
      </c>
      <c r="AA30" s="102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1" t="s">
        <v>258</v>
      </c>
      <c r="B31" s="82" t="s">
        <v>28</v>
      </c>
      <c r="C31" s="82">
        <v>14</v>
      </c>
      <c r="D31" s="82" t="s">
        <v>274</v>
      </c>
      <c r="E31" s="102">
        <f t="shared" si="3"/>
        <v>0.96680210088197405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1" t="s">
        <v>264</v>
      </c>
      <c r="X31" s="82" t="s">
        <v>56</v>
      </c>
      <c r="Y31" s="82">
        <v>12</v>
      </c>
      <c r="Z31" s="82" t="s">
        <v>332</v>
      </c>
      <c r="AA31" s="102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144" t="s">
        <v>55</v>
      </c>
      <c r="B32" s="145" t="s">
        <v>28</v>
      </c>
      <c r="C32" s="145">
        <v>14</v>
      </c>
      <c r="D32" s="145" t="s">
        <v>277</v>
      </c>
      <c r="E32" s="146">
        <f t="shared" si="3"/>
        <v>0.91095138568993894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1" t="s">
        <v>258</v>
      </c>
      <c r="X32" s="82" t="s">
        <v>28</v>
      </c>
      <c r="Y32" s="82">
        <v>14</v>
      </c>
      <c r="Z32" s="82" t="s">
        <v>274</v>
      </c>
      <c r="AA32" s="102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29</v>
      </c>
      <c r="B33" s="82" t="s">
        <v>28</v>
      </c>
      <c r="C33" s="82">
        <v>14</v>
      </c>
      <c r="D33" s="82" t="s">
        <v>285</v>
      </c>
      <c r="E33" s="102">
        <f t="shared" si="3"/>
        <v>0.71562826313957539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1" t="s">
        <v>19</v>
      </c>
      <c r="X33" s="82" t="s">
        <v>10</v>
      </c>
      <c r="Y33" s="82">
        <v>16</v>
      </c>
      <c r="Z33" s="82" t="s">
        <v>290</v>
      </c>
      <c r="AA33" s="102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30</v>
      </c>
      <c r="B34" s="82" t="s">
        <v>28</v>
      </c>
      <c r="C34" s="82">
        <v>14</v>
      </c>
      <c r="D34" s="82" t="s">
        <v>284</v>
      </c>
      <c r="E34" s="102">
        <f t="shared" si="3"/>
        <v>0.91199977892108686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1" t="s">
        <v>512</v>
      </c>
      <c r="X34" s="82" t="s">
        <v>28</v>
      </c>
      <c r="Y34" s="82">
        <v>14</v>
      </c>
      <c r="Z34" s="82" t="s">
        <v>511</v>
      </c>
      <c r="AA34" s="102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34</v>
      </c>
      <c r="B35" s="82" t="s">
        <v>28</v>
      </c>
      <c r="C35" s="82">
        <v>14</v>
      </c>
      <c r="D35" s="82" t="s">
        <v>293</v>
      </c>
      <c r="E35" s="102">
        <f t="shared" si="3"/>
        <v>1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1" t="s">
        <v>257</v>
      </c>
      <c r="X35" s="82" t="s">
        <v>10</v>
      </c>
      <c r="Y35" s="82">
        <v>16</v>
      </c>
      <c r="Z35" s="82" t="s">
        <v>337</v>
      </c>
      <c r="AA35" s="102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36</v>
      </c>
      <c r="B36" s="82" t="s">
        <v>28</v>
      </c>
      <c r="C36" s="82">
        <v>14</v>
      </c>
      <c r="D36" s="82" t="s">
        <v>296</v>
      </c>
      <c r="E36" s="102">
        <f t="shared" si="3"/>
        <v>0.80341264723043471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1" t="s">
        <v>62</v>
      </c>
      <c r="X36" s="82" t="s">
        <v>28</v>
      </c>
      <c r="Y36" s="82">
        <v>14</v>
      </c>
      <c r="Z36" s="82" t="s">
        <v>329</v>
      </c>
      <c r="AA36" s="102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11</v>
      </c>
      <c r="B37" s="82" t="s">
        <v>28</v>
      </c>
      <c r="C37" s="82">
        <v>14</v>
      </c>
      <c r="D37" s="82" t="s">
        <v>297</v>
      </c>
      <c r="E37" s="102">
        <f t="shared" si="3"/>
        <v>0.58646630934150079</v>
      </c>
      <c r="F37" s="65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1" t="s">
        <v>42</v>
      </c>
      <c r="X37" s="82" t="s">
        <v>65</v>
      </c>
      <c r="Y37" s="82">
        <v>10</v>
      </c>
      <c r="Z37" s="82" t="s">
        <v>320</v>
      </c>
      <c r="AA37" s="102">
        <v>0.93520619672453054</v>
      </c>
    </row>
    <row r="38" spans="1:31" ht="13.8" x14ac:dyDescent="0.3">
      <c r="A38" s="81" t="s">
        <v>260</v>
      </c>
      <c r="B38" s="82" t="s">
        <v>28</v>
      </c>
      <c r="C38" s="82">
        <v>14</v>
      </c>
      <c r="D38" s="82" t="s">
        <v>300</v>
      </c>
      <c r="E38" s="102">
        <f t="shared" si="3"/>
        <v>1.0379329114785329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79" t="s">
        <v>7</v>
      </c>
      <c r="X38" s="80" t="s">
        <v>2</v>
      </c>
      <c r="Y38" s="80">
        <v>17</v>
      </c>
      <c r="Z38" s="80" t="s">
        <v>327</v>
      </c>
      <c r="AA38" s="101">
        <v>0.92936836749527552</v>
      </c>
    </row>
    <row r="39" spans="1:31" ht="13.8" x14ac:dyDescent="0.3">
      <c r="A39" s="81" t="s">
        <v>20</v>
      </c>
      <c r="B39" s="82" t="s">
        <v>28</v>
      </c>
      <c r="C39" s="82">
        <v>14</v>
      </c>
      <c r="D39" s="82" t="s">
        <v>302</v>
      </c>
      <c r="E39" s="102">
        <f t="shared" si="3"/>
        <v>0.97697589100213744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80" t="s">
        <v>16</v>
      </c>
      <c r="Y39" s="80">
        <v>15</v>
      </c>
      <c r="Z39" s="80" t="s">
        <v>335</v>
      </c>
      <c r="AA39" s="101">
        <v>0.91865112788863534</v>
      </c>
    </row>
    <row r="40" spans="1:31" ht="13.8" x14ac:dyDescent="0.3">
      <c r="A40" s="81" t="s">
        <v>512</v>
      </c>
      <c r="B40" s="82" t="s">
        <v>28</v>
      </c>
      <c r="C40" s="82">
        <v>14</v>
      </c>
      <c r="D40" s="82" t="s">
        <v>511</v>
      </c>
      <c r="E40" s="102">
        <f t="shared" si="3"/>
        <v>0.95294725244456668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1" t="s">
        <v>30</v>
      </c>
      <c r="X40" s="82" t="s">
        <v>28</v>
      </c>
      <c r="Y40" s="82">
        <v>14</v>
      </c>
      <c r="Z40" s="82" t="s">
        <v>284</v>
      </c>
      <c r="AA40" s="102">
        <v>0.91199977892108686</v>
      </c>
    </row>
    <row r="41" spans="1:31" ht="13.8" x14ac:dyDescent="0.3">
      <c r="A41" s="81" t="s">
        <v>66</v>
      </c>
      <c r="B41" s="82" t="s">
        <v>28</v>
      </c>
      <c r="C41" s="82">
        <v>14</v>
      </c>
      <c r="D41" s="82" t="s">
        <v>314</v>
      </c>
      <c r="E41" s="102">
        <f t="shared" si="3"/>
        <v>0.99569209153466032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144" t="s">
        <v>55</v>
      </c>
      <c r="X41" s="145" t="s">
        <v>28</v>
      </c>
      <c r="Y41" s="145">
        <v>14</v>
      </c>
      <c r="Z41" s="145" t="s">
        <v>277</v>
      </c>
      <c r="AA41" s="146">
        <v>0.91095138568993894</v>
      </c>
    </row>
    <row r="42" spans="1:31" ht="13.8" x14ac:dyDescent="0.3">
      <c r="A42" s="81" t="s">
        <v>24</v>
      </c>
      <c r="B42" s="82" t="s">
        <v>28</v>
      </c>
      <c r="C42" s="82">
        <v>14</v>
      </c>
      <c r="D42" s="82" t="s">
        <v>323</v>
      </c>
      <c r="E42" s="102">
        <f t="shared" si="3"/>
        <v>1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80" t="s">
        <v>16</v>
      </c>
      <c r="Y42" s="80">
        <v>15</v>
      </c>
      <c r="Z42" s="80" t="s">
        <v>276</v>
      </c>
      <c r="AA42" s="101">
        <v>0.91042888352305396</v>
      </c>
    </row>
    <row r="43" spans="1:31" ht="13.8" x14ac:dyDescent="0.3">
      <c r="A43" s="81" t="s">
        <v>45</v>
      </c>
      <c r="B43" s="82" t="s">
        <v>28</v>
      </c>
      <c r="C43" s="82">
        <v>14</v>
      </c>
      <c r="D43" s="82" t="s">
        <v>318</v>
      </c>
      <c r="E43" s="102">
        <f t="shared" si="3"/>
        <v>0.5641445718679996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1" t="s">
        <v>3</v>
      </c>
      <c r="X43" s="82" t="s">
        <v>10</v>
      </c>
      <c r="Y43" s="82">
        <v>16</v>
      </c>
      <c r="Z43" s="82" t="s">
        <v>291</v>
      </c>
      <c r="AA43" s="102">
        <v>0.89318320146074259</v>
      </c>
    </row>
    <row r="44" spans="1:31" ht="13.8" x14ac:dyDescent="0.3">
      <c r="A44" s="81" t="s">
        <v>62</v>
      </c>
      <c r="B44" s="82" t="s">
        <v>28</v>
      </c>
      <c r="C44" s="82">
        <v>14</v>
      </c>
      <c r="D44" s="82" t="s">
        <v>329</v>
      </c>
      <c r="E44" s="102">
        <f t="shared" si="3"/>
        <v>0.93843994106691131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79" t="s">
        <v>60</v>
      </c>
      <c r="X44" s="80" t="s">
        <v>49</v>
      </c>
      <c r="Y44" s="80">
        <v>13</v>
      </c>
      <c r="Z44" s="80" t="s">
        <v>283</v>
      </c>
      <c r="AA44" s="101">
        <v>0.89235399590163933</v>
      </c>
    </row>
    <row r="45" spans="1:31" ht="13.8" x14ac:dyDescent="0.3">
      <c r="A45" s="81" t="s">
        <v>75</v>
      </c>
      <c r="B45" s="82" t="s">
        <v>28</v>
      </c>
      <c r="C45" s="82">
        <v>14</v>
      </c>
      <c r="D45" s="82" t="s">
        <v>331</v>
      </c>
      <c r="E45" s="102">
        <f t="shared" si="3"/>
        <v>0.98872477714287255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79" t="s">
        <v>263</v>
      </c>
      <c r="X45" s="80" t="s">
        <v>2</v>
      </c>
      <c r="Y45" s="80">
        <v>17</v>
      </c>
      <c r="Z45" s="80" t="s">
        <v>282</v>
      </c>
      <c r="AA45" s="101">
        <v>0.89001113183270453</v>
      </c>
    </row>
    <row r="46" spans="1:31" ht="13.8" x14ac:dyDescent="0.3">
      <c r="A46" s="81" t="s">
        <v>59</v>
      </c>
      <c r="B46" s="82" t="s">
        <v>28</v>
      </c>
      <c r="C46" s="82">
        <v>14</v>
      </c>
      <c r="D46" s="82" t="s">
        <v>336</v>
      </c>
      <c r="E46" s="102">
        <f t="shared" si="3"/>
        <v>1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80" t="s">
        <v>16</v>
      </c>
      <c r="Y46" s="80">
        <v>15</v>
      </c>
      <c r="Z46" s="80" t="s">
        <v>306</v>
      </c>
      <c r="AA46" s="101">
        <v>0.86662573118314323</v>
      </c>
    </row>
    <row r="47" spans="1:31" ht="13.8" x14ac:dyDescent="0.3">
      <c r="A47" s="79" t="s">
        <v>9</v>
      </c>
      <c r="B47" s="80" t="s">
        <v>49</v>
      </c>
      <c r="C47" s="80">
        <v>13</v>
      </c>
      <c r="D47" s="80" t="s">
        <v>273</v>
      </c>
      <c r="E47" s="101">
        <f t="shared" ref="E47:E67" si="6">VLOOKUP($D47,$Q$7:$R$68,2,0)</f>
        <v>0.84669359982989578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80" t="s">
        <v>16</v>
      </c>
      <c r="Y47" s="80">
        <v>15</v>
      </c>
      <c r="Z47" s="80" t="s">
        <v>319</v>
      </c>
      <c r="AA47" s="101">
        <v>0.85816623707026407</v>
      </c>
    </row>
    <row r="48" spans="1:31" ht="13.8" x14ac:dyDescent="0.3">
      <c r="A48" s="79" t="s">
        <v>48</v>
      </c>
      <c r="B48" s="80" t="s">
        <v>49</v>
      </c>
      <c r="C48" s="80">
        <v>13</v>
      </c>
      <c r="D48" s="80" t="s">
        <v>279</v>
      </c>
      <c r="E48" s="101">
        <f t="shared" si="6"/>
        <v>0.68875112521618576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79" t="s">
        <v>9</v>
      </c>
      <c r="X48" s="80" t="s">
        <v>49</v>
      </c>
      <c r="Y48" s="80">
        <v>13</v>
      </c>
      <c r="Z48" s="80" t="s">
        <v>273</v>
      </c>
      <c r="AA48" s="101">
        <v>0.84669359982989578</v>
      </c>
    </row>
    <row r="49" spans="1:27" ht="13.8" x14ac:dyDescent="0.3">
      <c r="A49" s="79" t="s">
        <v>60</v>
      </c>
      <c r="B49" s="80" t="s">
        <v>49</v>
      </c>
      <c r="C49" s="80">
        <v>13</v>
      </c>
      <c r="D49" s="80" t="s">
        <v>283</v>
      </c>
      <c r="E49" s="101">
        <f t="shared" si="6"/>
        <v>0.89235399590163933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80" t="s">
        <v>16</v>
      </c>
      <c r="Y49" s="80">
        <v>15</v>
      </c>
      <c r="Z49" s="80" t="s">
        <v>330</v>
      </c>
      <c r="AA49" s="101">
        <v>0.83267459864721705</v>
      </c>
    </row>
    <row r="50" spans="1:27" ht="13.8" x14ac:dyDescent="0.3">
      <c r="A50" s="83" t="s">
        <v>259</v>
      </c>
      <c r="B50" s="110" t="s">
        <v>49</v>
      </c>
      <c r="C50" s="110">
        <v>13</v>
      </c>
      <c r="D50" s="110" t="s">
        <v>281</v>
      </c>
      <c r="E50" s="111">
        <f t="shared" si="6"/>
        <v>0.33305692234682915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80" t="s">
        <v>16</v>
      </c>
      <c r="Y50" s="80">
        <v>15</v>
      </c>
      <c r="Z50" s="110" t="s">
        <v>288</v>
      </c>
      <c r="AA50" s="111">
        <v>0.81254016709511567</v>
      </c>
    </row>
    <row r="51" spans="1:27" ht="13.8" x14ac:dyDescent="0.3">
      <c r="A51" s="79" t="s">
        <v>57</v>
      </c>
      <c r="B51" s="80" t="s">
        <v>49</v>
      </c>
      <c r="C51" s="80">
        <v>13</v>
      </c>
      <c r="D51" s="80" t="s">
        <v>295</v>
      </c>
      <c r="E51" s="101">
        <f t="shared" si="6"/>
        <v>0.7886228860092247</v>
      </c>
      <c r="F51" s="65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1" t="s">
        <v>36</v>
      </c>
      <c r="X51" s="82" t="s">
        <v>28</v>
      </c>
      <c r="Y51" s="82">
        <v>14</v>
      </c>
      <c r="Z51" s="82" t="s">
        <v>296</v>
      </c>
      <c r="AA51" s="102">
        <v>0.80341264723043471</v>
      </c>
    </row>
    <row r="52" spans="1:27" ht="13.8" x14ac:dyDescent="0.3">
      <c r="A52" s="79" t="s">
        <v>35</v>
      </c>
      <c r="B52" s="80" t="s">
        <v>49</v>
      </c>
      <c r="C52" s="80">
        <v>13</v>
      </c>
      <c r="D52" s="80" t="s">
        <v>292</v>
      </c>
      <c r="E52" s="101">
        <f t="shared" si="6"/>
        <v>1.0292149475019923</v>
      </c>
      <c r="F52" s="65"/>
      <c r="Q52" s="141" t="s">
        <v>321</v>
      </c>
      <c r="R52" s="142">
        <v>0.99126425624848336</v>
      </c>
      <c r="S52" s="141" t="s">
        <v>370</v>
      </c>
      <c r="W52" s="79" t="s">
        <v>57</v>
      </c>
      <c r="X52" s="80" t="s">
        <v>49</v>
      </c>
      <c r="Y52" s="80">
        <v>13</v>
      </c>
      <c r="Z52" s="80" t="s">
        <v>295</v>
      </c>
      <c r="AA52" s="101">
        <v>0.7886228860092247</v>
      </c>
    </row>
    <row r="53" spans="1:27" ht="13.8" x14ac:dyDescent="0.3">
      <c r="A53" s="79" t="s">
        <v>51</v>
      </c>
      <c r="B53" s="80" t="s">
        <v>49</v>
      </c>
      <c r="C53" s="80">
        <v>13</v>
      </c>
      <c r="D53" s="80" t="s">
        <v>298</v>
      </c>
      <c r="E53" s="101">
        <f t="shared" si="6"/>
        <v>0.64970550208303401</v>
      </c>
      <c r="F53" s="65"/>
      <c r="Q53" s="141" t="s">
        <v>322</v>
      </c>
      <c r="R53" s="142">
        <v>0.73349447513812149</v>
      </c>
      <c r="S53" s="141" t="s">
        <v>371</v>
      </c>
      <c r="W53" s="79" t="s">
        <v>262</v>
      </c>
      <c r="X53" s="80" t="s">
        <v>108</v>
      </c>
      <c r="Y53" s="80">
        <v>19</v>
      </c>
      <c r="Z53" s="80" t="s">
        <v>309</v>
      </c>
      <c r="AA53" s="101">
        <v>0.78418126509511765</v>
      </c>
    </row>
    <row r="54" spans="1:27" ht="13.8" x14ac:dyDescent="0.3">
      <c r="A54" s="83" t="s">
        <v>39</v>
      </c>
      <c r="B54" s="80" t="s">
        <v>49</v>
      </c>
      <c r="C54" s="80">
        <v>13</v>
      </c>
      <c r="D54" s="110" t="s">
        <v>301</v>
      </c>
      <c r="E54" s="111">
        <f t="shared" si="6"/>
        <v>0.47637430521244206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80" t="s">
        <v>16</v>
      </c>
      <c r="Y54" s="80">
        <v>15</v>
      </c>
      <c r="Z54" s="80" t="s">
        <v>326</v>
      </c>
      <c r="AA54" s="101">
        <v>0.77444478716841458</v>
      </c>
    </row>
    <row r="55" spans="1:27" ht="13.8" x14ac:dyDescent="0.3">
      <c r="A55" s="79" t="s">
        <v>58</v>
      </c>
      <c r="B55" s="80" t="s">
        <v>49</v>
      </c>
      <c r="C55" s="80">
        <v>13</v>
      </c>
      <c r="D55" s="80" t="s">
        <v>275</v>
      </c>
      <c r="E55" s="101">
        <f t="shared" si="6"/>
        <v>1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80" t="s">
        <v>16</v>
      </c>
      <c r="Y55" s="80">
        <v>15</v>
      </c>
      <c r="Z55" s="80" t="s">
        <v>315</v>
      </c>
      <c r="AA55" s="101">
        <v>0.76907329412838532</v>
      </c>
    </row>
    <row r="56" spans="1:27" ht="13.8" x14ac:dyDescent="0.3">
      <c r="A56" s="79" t="s">
        <v>40</v>
      </c>
      <c r="B56" s="80" t="s">
        <v>49</v>
      </c>
      <c r="C56" s="80">
        <v>13</v>
      </c>
      <c r="D56" s="80" t="s">
        <v>310</v>
      </c>
      <c r="E56" s="101">
        <f t="shared" si="6"/>
        <v>0.57845507252191697</v>
      </c>
      <c r="F56" s="65"/>
      <c r="Q56" s="141" t="s">
        <v>325</v>
      </c>
      <c r="R56" s="142">
        <v>0.99461817608484948</v>
      </c>
      <c r="S56" s="141" t="s">
        <v>370</v>
      </c>
      <c r="W56" s="81" t="s">
        <v>32</v>
      </c>
      <c r="X56" s="82" t="s">
        <v>10</v>
      </c>
      <c r="Y56" s="82">
        <v>16</v>
      </c>
      <c r="Z56" s="82" t="s">
        <v>289</v>
      </c>
      <c r="AA56" s="102">
        <v>0.76510407852428497</v>
      </c>
    </row>
    <row r="57" spans="1:27" ht="13.8" x14ac:dyDescent="0.3">
      <c r="A57" s="79" t="s">
        <v>22</v>
      </c>
      <c r="B57" s="80" t="s">
        <v>49</v>
      </c>
      <c r="C57" s="80">
        <v>13</v>
      </c>
      <c r="D57" s="80" t="s">
        <v>316</v>
      </c>
      <c r="E57" s="101">
        <f t="shared" si="6"/>
        <v>0.62481029959532464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80" t="s">
        <v>16</v>
      </c>
      <c r="Y57" s="80">
        <v>15</v>
      </c>
      <c r="Z57" s="80" t="s">
        <v>280</v>
      </c>
      <c r="AA57" s="101">
        <v>0.76017780502759058</v>
      </c>
    </row>
    <row r="58" spans="1:27" ht="13.8" x14ac:dyDescent="0.3">
      <c r="A58" s="79" t="s">
        <v>41</v>
      </c>
      <c r="B58" s="80" t="s">
        <v>49</v>
      </c>
      <c r="C58" s="80">
        <v>13</v>
      </c>
      <c r="D58" s="80" t="s">
        <v>321</v>
      </c>
      <c r="E58" s="101">
        <f t="shared" si="6"/>
        <v>0.99126425624848336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1" t="s">
        <v>29</v>
      </c>
      <c r="X59" s="82" t="s">
        <v>28</v>
      </c>
      <c r="Y59" s="82">
        <v>14</v>
      </c>
      <c r="Z59" s="82" t="s">
        <v>285</v>
      </c>
      <c r="AA59" s="102">
        <v>0.71562826313957539</v>
      </c>
    </row>
    <row r="60" spans="1:27" ht="13.8" x14ac:dyDescent="0.3">
      <c r="A60" s="144" t="s">
        <v>265</v>
      </c>
      <c r="B60" s="145" t="s">
        <v>56</v>
      </c>
      <c r="C60" s="145">
        <v>12</v>
      </c>
      <c r="D60" s="145" t="s">
        <v>313</v>
      </c>
      <c r="E60" s="146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79" t="s">
        <v>48</v>
      </c>
      <c r="X60" s="80" t="s">
        <v>49</v>
      </c>
      <c r="Y60" s="80">
        <v>13</v>
      </c>
      <c r="Z60" s="80" t="s">
        <v>279</v>
      </c>
      <c r="AA60" s="101">
        <v>0.68875112521618576</v>
      </c>
    </row>
    <row r="61" spans="1:27" ht="13.8" x14ac:dyDescent="0.3">
      <c r="A61" s="81" t="s">
        <v>42</v>
      </c>
      <c r="B61" s="82" t="s">
        <v>65</v>
      </c>
      <c r="C61" s="82">
        <v>10</v>
      </c>
      <c r="D61" s="82" t="s">
        <v>320</v>
      </c>
      <c r="E61" s="102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80" t="s">
        <v>16</v>
      </c>
      <c r="Y61" s="80">
        <v>15</v>
      </c>
      <c r="Z61" s="80" t="s">
        <v>328</v>
      </c>
      <c r="AA61" s="101">
        <v>0.66251692368655679</v>
      </c>
    </row>
    <row r="62" spans="1:27" ht="14.4" thickBot="1" x14ac:dyDescent="0.35">
      <c r="A62" s="162" t="s">
        <v>248</v>
      </c>
      <c r="B62" s="163" t="s">
        <v>123</v>
      </c>
      <c r="C62" s="163">
        <v>6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79" t="s">
        <v>51</v>
      </c>
      <c r="X62" s="80" t="s">
        <v>49</v>
      </c>
      <c r="Y62" s="80">
        <v>13</v>
      </c>
      <c r="Z62" s="80" t="s">
        <v>298</v>
      </c>
      <c r="AA62" s="101">
        <v>0.64970550208303401</v>
      </c>
    </row>
    <row r="63" spans="1:27" ht="13.8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1" t="s">
        <v>18</v>
      </c>
      <c r="X63" s="82" t="s">
        <v>10</v>
      </c>
      <c r="Y63" s="82">
        <v>16</v>
      </c>
      <c r="Z63" s="82" t="s">
        <v>86</v>
      </c>
      <c r="AA63" s="102">
        <v>0.63157463237392464</v>
      </c>
    </row>
    <row r="64" spans="1:27" ht="13.8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79" t="s">
        <v>67</v>
      </c>
      <c r="X64" s="80" t="s">
        <v>49</v>
      </c>
      <c r="Y64" s="80">
        <v>13</v>
      </c>
      <c r="Z64" s="80" t="s">
        <v>278</v>
      </c>
      <c r="AA64" s="101">
        <v>0.62875460562079877</v>
      </c>
    </row>
    <row r="65" spans="1:27" ht="13.8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79" t="s">
        <v>22</v>
      </c>
      <c r="X65" s="80" t="s">
        <v>49</v>
      </c>
      <c r="Y65" s="80">
        <v>13</v>
      </c>
      <c r="Z65" s="80" t="s">
        <v>316</v>
      </c>
      <c r="AA65" s="10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80" t="s">
        <v>16</v>
      </c>
      <c r="Y66" s="80">
        <v>15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1" t="s">
        <v>11</v>
      </c>
      <c r="X67" s="82" t="s">
        <v>28</v>
      </c>
      <c r="Y67" s="82">
        <v>14</v>
      </c>
      <c r="Z67" s="82" t="s">
        <v>297</v>
      </c>
      <c r="AA67" s="102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14.160714285714286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79" t="s">
        <v>40</v>
      </c>
      <c r="X68" s="80" t="s">
        <v>49</v>
      </c>
      <c r="Y68" s="80">
        <v>13</v>
      </c>
      <c r="Z68" s="80" t="s">
        <v>310</v>
      </c>
      <c r="AA68" s="101">
        <v>0.57845507252191697</v>
      </c>
    </row>
    <row r="69" spans="1:27" ht="14.4" thickBot="1" x14ac:dyDescent="0.35">
      <c r="A69" s="7"/>
      <c r="B69" s="5"/>
      <c r="F69" s="9"/>
      <c r="Q69" s="141"/>
      <c r="R69" s="142"/>
      <c r="S69" s="141"/>
      <c r="W69" s="154" t="s">
        <v>45</v>
      </c>
      <c r="X69" s="156" t="s">
        <v>28</v>
      </c>
      <c r="Y69" s="156">
        <v>14</v>
      </c>
      <c r="Z69" s="156" t="s">
        <v>318</v>
      </c>
      <c r="AA69" s="159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1" t="s">
        <v>369</v>
      </c>
      <c r="X70" s="82" t="s">
        <v>10</v>
      </c>
      <c r="Y70" s="82">
        <v>16</v>
      </c>
      <c r="Z70" s="82" t="s">
        <v>368</v>
      </c>
      <c r="AA70" s="102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80" t="s">
        <v>49</v>
      </c>
      <c r="Y71" s="8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80" t="s">
        <v>16</v>
      </c>
      <c r="Y72" s="80">
        <v>15</v>
      </c>
      <c r="Z72" s="80" t="s">
        <v>308</v>
      </c>
      <c r="AA72" s="10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123</v>
      </c>
      <c r="Y74" s="158">
        <v>6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120"/>
      <c r="F82" s="1"/>
      <c r="G82" s="1"/>
      <c r="W82" s="1"/>
      <c r="X82" s="1"/>
      <c r="Y82" s="1"/>
      <c r="Z82" s="1"/>
      <c r="AA82" s="1"/>
    </row>
    <row r="83" spans="1:27" x14ac:dyDescent="0.25">
      <c r="E83" s="121"/>
      <c r="Q83" s="133"/>
      <c r="R83" s="133"/>
      <c r="S83" s="133"/>
      <c r="AA83" s="1"/>
    </row>
    <row r="84" spans="1:27" x14ac:dyDescent="0.25">
      <c r="AA84" s="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rgb="FF0070C0"/>
    <pageSetUpPr fitToPage="1"/>
  </sheetPr>
  <dimension ref="A1:AH88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375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 t="s">
        <v>359</v>
      </c>
    </row>
    <row r="6" spans="1:33" ht="13.8" x14ac:dyDescent="0.3">
      <c r="A6" s="150" t="s">
        <v>0</v>
      </c>
      <c r="B6" s="151" t="s">
        <v>376</v>
      </c>
      <c r="C6" s="152"/>
      <c r="D6" s="152"/>
      <c r="E6" s="153">
        <v>40178</v>
      </c>
      <c r="W6" s="150" t="s">
        <v>0</v>
      </c>
      <c r="X6" s="151" t="s">
        <v>376</v>
      </c>
      <c r="Y6" s="152"/>
      <c r="Z6" s="152"/>
      <c r="AA6" s="153">
        <v>40178</v>
      </c>
      <c r="AC6" s="108" t="s">
        <v>137</v>
      </c>
      <c r="AD6" s="109"/>
      <c r="AE6" s="109"/>
      <c r="AF6" s="77">
        <f>AVERAGE(Y$13:Y$49)</f>
        <v>14.257142857142858</v>
      </c>
      <c r="AG6" s="126">
        <f>AF6-Credit_2009Q4!AF6</f>
        <v>5.7142857142858716E-2</v>
      </c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VLOOKUP($D7,$Q$7:$R$69,2,0)</f>
        <v>0.99706741779950658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0.82576712904581762</v>
      </c>
      <c r="S7" s="141" t="s">
        <v>370</v>
      </c>
      <c r="W7" s="81" t="s">
        <v>87</v>
      </c>
      <c r="X7" s="82" t="s">
        <v>10</v>
      </c>
      <c r="Y7" s="82">
        <v>16</v>
      </c>
      <c r="Z7" s="82" t="s">
        <v>303</v>
      </c>
      <c r="AA7" s="102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0.93000422702993502</v>
      </c>
      <c r="F8" s="65"/>
      <c r="G8" s="72" t="s">
        <v>138</v>
      </c>
      <c r="H8" s="86">
        <f>COUNTIF(C$7:C$74,"&gt;16")</f>
        <v>4</v>
      </c>
      <c r="I8" s="87">
        <f>H8/H$14</f>
        <v>6.0606060606060608E-2</v>
      </c>
      <c r="K8" s="66"/>
      <c r="M8" s="66"/>
      <c r="N8" s="66"/>
      <c r="O8" s="67"/>
      <c r="Q8" s="141" t="s">
        <v>274</v>
      </c>
      <c r="R8" s="142">
        <v>0.97067096880946468</v>
      </c>
      <c r="S8" s="141" t="s">
        <v>370</v>
      </c>
      <c r="W8" s="81" t="s">
        <v>5</v>
      </c>
      <c r="X8" s="82" t="s">
        <v>10</v>
      </c>
      <c r="Y8" s="82">
        <v>16</v>
      </c>
      <c r="Z8" s="82" t="s">
        <v>311</v>
      </c>
      <c r="AA8" s="102" t="s">
        <v>372</v>
      </c>
      <c r="AC8" s="72" t="s">
        <v>138</v>
      </c>
      <c r="AD8" s="86">
        <f>COUNTIF(Y$13:Y$49,"&gt;16")</f>
        <v>3</v>
      </c>
      <c r="AE8" s="87">
        <f>AD8/AD$14</f>
        <v>8.5714285714285715E-2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0.89410444897115693</v>
      </c>
      <c r="F9" s="65"/>
      <c r="G9" s="72" t="s">
        <v>10</v>
      </c>
      <c r="H9" s="86">
        <f>COUNTIF(C$7:C$74,"=16")</f>
        <v>10</v>
      </c>
      <c r="I9" s="87">
        <f t="shared" ref="I9:I14" si="1">H9/H$14</f>
        <v>0.15151515151515152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80" t="s">
        <v>16</v>
      </c>
      <c r="Y9" s="80">
        <v>15</v>
      </c>
      <c r="Z9" s="80" t="s">
        <v>304</v>
      </c>
      <c r="AA9" s="101" t="s">
        <v>372</v>
      </c>
      <c r="AC9" s="72" t="s">
        <v>10</v>
      </c>
      <c r="AD9" s="86">
        <f>COUNTIF(Y$13:Y$49,"=16")</f>
        <v>5</v>
      </c>
      <c r="AE9" s="87">
        <f t="shared" ref="AE9:AE14" si="2">AD9/AD$14</f>
        <v>0.14285714285714285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0.58142655748172922</v>
      </c>
      <c r="F10" s="65"/>
      <c r="G10" s="72" t="s">
        <v>16</v>
      </c>
      <c r="H10" s="86">
        <f>COUNTIF(C$7:C$74,"=15")</f>
        <v>16</v>
      </c>
      <c r="I10" s="87">
        <f t="shared" si="1"/>
        <v>0.24242424242424243</v>
      </c>
      <c r="K10" s="66"/>
      <c r="M10" s="66"/>
      <c r="N10" s="66"/>
      <c r="O10" s="67"/>
      <c r="Q10" s="141" t="s">
        <v>276</v>
      </c>
      <c r="R10" s="142">
        <v>0.91262379340604238</v>
      </c>
      <c r="S10" s="141" t="s">
        <v>370</v>
      </c>
      <c r="W10" s="83" t="s">
        <v>255</v>
      </c>
      <c r="X10" s="80" t="s">
        <v>16</v>
      </c>
      <c r="Y10" s="80">
        <v>15</v>
      </c>
      <c r="Z10" s="80" t="s">
        <v>305</v>
      </c>
      <c r="AA10" s="101" t="s">
        <v>372</v>
      </c>
      <c r="AC10" s="72" t="s">
        <v>16</v>
      </c>
      <c r="AD10" s="86">
        <f>COUNTIF(Y$13:Y$49,"=15")</f>
        <v>6</v>
      </c>
      <c r="AE10" s="87">
        <f t="shared" si="2"/>
        <v>0.17142857142857143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COUNTIF(C$7:C$74,"=14")</f>
        <v>16</v>
      </c>
      <c r="I11" s="87">
        <f t="shared" si="1"/>
        <v>0.24242424242424243</v>
      </c>
      <c r="K11" s="67"/>
      <c r="L11" s="4"/>
      <c r="M11" s="67"/>
      <c r="N11" s="67"/>
      <c r="O11" s="67"/>
      <c r="Q11" s="141" t="s">
        <v>277</v>
      </c>
      <c r="R11" s="142">
        <v>0.9427287640364086</v>
      </c>
      <c r="S11" s="141" t="s">
        <v>370</v>
      </c>
      <c r="W11" s="81" t="s">
        <v>38</v>
      </c>
      <c r="X11" s="82" t="s">
        <v>28</v>
      </c>
      <c r="Y11" s="82">
        <v>14</v>
      </c>
      <c r="Z11" s="82" t="s">
        <v>299</v>
      </c>
      <c r="AA11" s="102" t="s">
        <v>372</v>
      </c>
      <c r="AC11" s="72" t="s">
        <v>28</v>
      </c>
      <c r="AD11" s="86">
        <f>COUNTIF(Y$13:Y$49,"=14")</f>
        <v>11</v>
      </c>
      <c r="AE11" s="87">
        <f t="shared" si="2"/>
        <v>0.31428571428571428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0.7497019635343618</v>
      </c>
      <c r="F12" s="65"/>
      <c r="G12" s="72" t="s">
        <v>49</v>
      </c>
      <c r="H12" s="86">
        <f>COUNTIF(C$7:C$74,"=13")</f>
        <v>15</v>
      </c>
      <c r="I12" s="87">
        <f t="shared" si="1"/>
        <v>0.22727272727272727</v>
      </c>
      <c r="Q12" s="141" t="s">
        <v>278</v>
      </c>
      <c r="R12" s="142">
        <v>0.62875460562079877</v>
      </c>
      <c r="S12" s="143" t="s">
        <v>371</v>
      </c>
      <c r="W12" s="79" t="s">
        <v>261</v>
      </c>
      <c r="X12" s="80" t="s">
        <v>49</v>
      </c>
      <c r="Y12" s="80">
        <v>13</v>
      </c>
      <c r="Z12" s="80" t="s">
        <v>185</v>
      </c>
      <c r="AA12" s="101" t="s">
        <v>372</v>
      </c>
      <c r="AC12" s="72" t="s">
        <v>49</v>
      </c>
      <c r="AD12" s="86">
        <f>COUNTIF(Y$13:Y$49,"=13")</f>
        <v>6</v>
      </c>
      <c r="AE12" s="87">
        <f t="shared" si="2"/>
        <v>0.17142857142857143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COUNTIF(C$7:C$74,"&lt;13")</f>
        <v>5</v>
      </c>
      <c r="I13" s="95">
        <f t="shared" si="1"/>
        <v>7.575757575757576E-2</v>
      </c>
      <c r="Q13" s="141" t="s">
        <v>279</v>
      </c>
      <c r="R13" s="142">
        <v>0.70643925978729205</v>
      </c>
      <c r="S13" s="143" t="s">
        <v>371</v>
      </c>
      <c r="W13" s="81" t="s">
        <v>260</v>
      </c>
      <c r="X13" s="82" t="s">
        <v>28</v>
      </c>
      <c r="Y13" s="82">
        <v>14</v>
      </c>
      <c r="Z13" s="82" t="s">
        <v>300</v>
      </c>
      <c r="AA13" s="102">
        <v>1.0333026830763428</v>
      </c>
      <c r="AC13" s="93" t="s">
        <v>79</v>
      </c>
      <c r="AD13" s="94">
        <f>COUNTIF(Y$13:Y$49,"&lt;13")</f>
        <v>4</v>
      </c>
      <c r="AE13" s="95">
        <f t="shared" si="2"/>
        <v>0.11428571428571428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0.55330389203021169</v>
      </c>
      <c r="F14" s="65"/>
      <c r="G14" s="88" t="s">
        <v>80</v>
      </c>
      <c r="H14" s="89">
        <f>SUM(H8:H13)</f>
        <v>66</v>
      </c>
      <c r="I14" s="90">
        <f t="shared" si="1"/>
        <v>1</v>
      </c>
      <c r="Q14" s="141" t="s">
        <v>280</v>
      </c>
      <c r="R14" s="142">
        <v>0.7469877361024081</v>
      </c>
      <c r="S14" s="141" t="s">
        <v>371</v>
      </c>
      <c r="W14" s="79" t="s">
        <v>35</v>
      </c>
      <c r="X14" s="80" t="s">
        <v>49</v>
      </c>
      <c r="Y14" s="80">
        <v>13</v>
      </c>
      <c r="Z14" s="80" t="s">
        <v>292</v>
      </c>
      <c r="AA14" s="101">
        <v>1.0293089747728885</v>
      </c>
      <c r="AC14" s="88" t="s">
        <v>80</v>
      </c>
      <c r="AD14" s="89">
        <f>SUM(AD8:AD13)</f>
        <v>35</v>
      </c>
      <c r="AE14" s="90">
        <f t="shared" si="2"/>
        <v>1</v>
      </c>
      <c r="AG14" s="127"/>
    </row>
    <row r="15" spans="1:33" ht="13.8" x14ac:dyDescent="0.3">
      <c r="A15" s="81" t="s">
        <v>87</v>
      </c>
      <c r="B15" s="82" t="s">
        <v>10</v>
      </c>
      <c r="C15" s="82">
        <v>16</v>
      </c>
      <c r="D15" s="82" t="s">
        <v>303</v>
      </c>
      <c r="E15" s="102" t="s">
        <v>372</v>
      </c>
      <c r="F15" s="69"/>
      <c r="K15" s="9"/>
      <c r="Q15" s="141" t="s">
        <v>281</v>
      </c>
      <c r="R15" s="142">
        <v>0.27216238256230779</v>
      </c>
      <c r="S15" s="143" t="s">
        <v>86</v>
      </c>
      <c r="W15" s="81" t="s">
        <v>64</v>
      </c>
      <c r="X15" s="82" t="s">
        <v>10</v>
      </c>
      <c r="Y15" s="82">
        <v>16</v>
      </c>
      <c r="Z15" s="82" t="s">
        <v>287</v>
      </c>
      <c r="AA15" s="102">
        <v>1</v>
      </c>
      <c r="AG15" s="127"/>
    </row>
    <row r="16" spans="1:33" ht="13.8" x14ac:dyDescent="0.3">
      <c r="A16" s="81" t="s">
        <v>5</v>
      </c>
      <c r="B16" s="82" t="s">
        <v>10</v>
      </c>
      <c r="C16" s="82">
        <v>16</v>
      </c>
      <c r="D16" s="82" t="s">
        <v>311</v>
      </c>
      <c r="E16" s="102" t="s">
        <v>372</v>
      </c>
      <c r="F16" s="65"/>
      <c r="K16" s="9"/>
      <c r="L16" s="4"/>
      <c r="Q16" s="141" t="s">
        <v>282</v>
      </c>
      <c r="R16" s="142">
        <v>0.87497195036407094</v>
      </c>
      <c r="S16" s="141" t="s">
        <v>370</v>
      </c>
      <c r="W16" s="81" t="s">
        <v>34</v>
      </c>
      <c r="X16" s="82" t="s">
        <v>28</v>
      </c>
      <c r="Y16" s="82">
        <v>14</v>
      </c>
      <c r="Z16" s="82" t="s">
        <v>293</v>
      </c>
      <c r="AA16" s="102">
        <v>1</v>
      </c>
      <c r="AG16" s="127"/>
    </row>
    <row r="17" spans="1:33" ht="13.8" x14ac:dyDescent="0.3">
      <c r="A17" s="81" t="s">
        <v>14</v>
      </c>
      <c r="B17" s="82" t="s">
        <v>10</v>
      </c>
      <c r="C17" s="82">
        <v>16</v>
      </c>
      <c r="D17" s="82" t="s">
        <v>334</v>
      </c>
      <c r="E17" s="102">
        <f t="shared" ref="E17:E22" si="3">VLOOKUP($D17,$Q$7:$R$69,2,0)</f>
        <v>0.96644084643352246</v>
      </c>
      <c r="F17" s="65"/>
      <c r="K17" s="9"/>
      <c r="L17" s="4"/>
      <c r="Q17" s="141" t="s">
        <v>283</v>
      </c>
      <c r="R17" s="142">
        <v>0.90135028841111697</v>
      </c>
      <c r="S17" s="141" t="s">
        <v>370</v>
      </c>
      <c r="W17" s="81" t="s">
        <v>24</v>
      </c>
      <c r="X17" s="82" t="s">
        <v>28</v>
      </c>
      <c r="Y17" s="82">
        <v>14</v>
      </c>
      <c r="Z17" s="82" t="s">
        <v>323</v>
      </c>
      <c r="AA17" s="102">
        <v>1</v>
      </c>
      <c r="AC17" s="108" t="s">
        <v>139</v>
      </c>
      <c r="AD17" s="109"/>
      <c r="AE17" s="109"/>
      <c r="AF17" s="77">
        <f>AVERAGE(Y$50:Y$69)</f>
        <v>14.55</v>
      </c>
      <c r="AG17" s="126">
        <f>AF17-Credit_2009Q4!AF17</f>
        <v>-4.9999999999998934E-2</v>
      </c>
    </row>
    <row r="18" spans="1:33" ht="14.4" thickBot="1" x14ac:dyDescent="0.35">
      <c r="A18" s="81" t="s">
        <v>257</v>
      </c>
      <c r="B18" s="82" t="s">
        <v>10</v>
      </c>
      <c r="C18" s="82">
        <v>16</v>
      </c>
      <c r="D18" s="82" t="s">
        <v>337</v>
      </c>
      <c r="E18" s="102">
        <f t="shared" si="3"/>
        <v>0.94699999999999995</v>
      </c>
      <c r="F18" s="65"/>
      <c r="K18" s="9"/>
      <c r="L18" s="4"/>
      <c r="N18" s="4"/>
      <c r="Q18" s="141" t="s">
        <v>284</v>
      </c>
      <c r="R18" s="142">
        <v>0.91044690077830015</v>
      </c>
      <c r="S18" s="141" t="s">
        <v>370</v>
      </c>
      <c r="W18" s="81" t="s">
        <v>59</v>
      </c>
      <c r="X18" s="82" t="s">
        <v>28</v>
      </c>
      <c r="Y18" s="82">
        <v>14</v>
      </c>
      <c r="Z18" s="82" t="s">
        <v>336</v>
      </c>
      <c r="AA18" s="102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15</v>
      </c>
      <c r="B19" s="80" t="s">
        <v>16</v>
      </c>
      <c r="C19" s="80">
        <v>15</v>
      </c>
      <c r="D19" s="80" t="s">
        <v>276</v>
      </c>
      <c r="E19" s="101">
        <f t="shared" si="3"/>
        <v>0.91262379340604238</v>
      </c>
      <c r="F19" s="65"/>
      <c r="K19" s="9"/>
      <c r="L19" s="4"/>
      <c r="N19" s="4"/>
      <c r="Q19" s="141" t="s">
        <v>285</v>
      </c>
      <c r="R19" s="142">
        <v>0.72270267536539723</v>
      </c>
      <c r="S19" s="143" t="s">
        <v>371</v>
      </c>
      <c r="W19" s="79" t="s">
        <v>58</v>
      </c>
      <c r="X19" s="80" t="s">
        <v>49</v>
      </c>
      <c r="Y19" s="80">
        <v>13</v>
      </c>
      <c r="Z19" s="80" t="s">
        <v>275</v>
      </c>
      <c r="AA19" s="101">
        <v>1</v>
      </c>
      <c r="AC19" s="72" t="s">
        <v>138</v>
      </c>
      <c r="AD19" s="86">
        <f>COUNTIF(Y$50:Y$69,"&gt;16")</f>
        <v>1</v>
      </c>
      <c r="AE19" s="87">
        <f>AD19/AD$14</f>
        <v>2.8571428571428571E-2</v>
      </c>
      <c r="AG19" s="127"/>
    </row>
    <row r="20" spans="1:33" ht="13.8" x14ac:dyDescent="0.3">
      <c r="A20" s="83" t="s">
        <v>17</v>
      </c>
      <c r="B20" s="80" t="s">
        <v>16</v>
      </c>
      <c r="C20" s="80">
        <v>15</v>
      </c>
      <c r="D20" s="80" t="s">
        <v>306</v>
      </c>
      <c r="E20" s="101">
        <f t="shared" si="3"/>
        <v>0.84890438247011957</v>
      </c>
      <c r="F20" s="65"/>
      <c r="K20" s="9"/>
      <c r="L20" s="4"/>
      <c r="N20" s="4"/>
      <c r="Q20" s="141" t="s">
        <v>286</v>
      </c>
      <c r="R20" s="142">
        <v>0.99675869094774683</v>
      </c>
      <c r="S20" s="141" t="s">
        <v>370</v>
      </c>
      <c r="W20" s="83" t="s">
        <v>53</v>
      </c>
      <c r="X20" s="80" t="s">
        <v>16</v>
      </c>
      <c r="Y20" s="80">
        <v>15</v>
      </c>
      <c r="Z20" s="80" t="s">
        <v>317</v>
      </c>
      <c r="AA20" s="101">
        <v>0.99967400162999187</v>
      </c>
      <c r="AC20" s="72" t="s">
        <v>10</v>
      </c>
      <c r="AD20" s="86">
        <f>COUNTIF(Y$50:Y$69,"=16")</f>
        <v>3</v>
      </c>
      <c r="AE20" s="87">
        <f t="shared" ref="AE20:AE25" si="4">AD20/AD$14</f>
        <v>8.5714285714285715E-2</v>
      </c>
      <c r="AG20" s="127"/>
    </row>
    <row r="21" spans="1:33" ht="13.8" x14ac:dyDescent="0.3">
      <c r="A21" s="83" t="s">
        <v>31</v>
      </c>
      <c r="B21" s="80" t="s">
        <v>16</v>
      </c>
      <c r="C21" s="80">
        <v>15</v>
      </c>
      <c r="D21" s="110" t="s">
        <v>288</v>
      </c>
      <c r="E21" s="111">
        <f t="shared" si="3"/>
        <v>0.81467245298615421</v>
      </c>
      <c r="F21" s="69"/>
      <c r="Q21" s="141" t="s">
        <v>86</v>
      </c>
      <c r="R21" s="142">
        <v>0.58142655748172922</v>
      </c>
      <c r="S21" s="143" t="s">
        <v>371</v>
      </c>
      <c r="W21" s="79" t="s">
        <v>265</v>
      </c>
      <c r="X21" s="80" t="s">
        <v>61</v>
      </c>
      <c r="Y21" s="80">
        <v>11</v>
      </c>
      <c r="Z21" s="80" t="s">
        <v>313</v>
      </c>
      <c r="AA21" s="101">
        <v>0.99872589064335693</v>
      </c>
      <c r="AC21" s="72" t="s">
        <v>16</v>
      </c>
      <c r="AD21" s="86">
        <f>COUNTIF(Y$50:Y$69,"=15")</f>
        <v>6</v>
      </c>
      <c r="AE21" s="87">
        <f t="shared" si="4"/>
        <v>0.17142857142857143</v>
      </c>
      <c r="AG21" s="127"/>
    </row>
    <row r="22" spans="1:33" ht="13.8" x14ac:dyDescent="0.3">
      <c r="A22" s="83" t="s">
        <v>253</v>
      </c>
      <c r="B22" s="80" t="s">
        <v>16</v>
      </c>
      <c r="C22" s="80">
        <v>15</v>
      </c>
      <c r="D22" s="80" t="s">
        <v>330</v>
      </c>
      <c r="E22" s="101">
        <f t="shared" si="3"/>
        <v>0.66731657086909912</v>
      </c>
      <c r="F22" s="65"/>
      <c r="Q22" s="141" t="s">
        <v>287</v>
      </c>
      <c r="R22" s="142">
        <v>1</v>
      </c>
      <c r="S22" s="141" t="s">
        <v>370</v>
      </c>
      <c r="W22" s="81" t="s">
        <v>6</v>
      </c>
      <c r="X22" s="82" t="s">
        <v>110</v>
      </c>
      <c r="Y22" s="82">
        <v>18</v>
      </c>
      <c r="Z22" s="82" t="s">
        <v>312</v>
      </c>
      <c r="AA22" s="102">
        <v>0.99706741779950658</v>
      </c>
      <c r="AC22" s="72" t="s">
        <v>28</v>
      </c>
      <c r="AD22" s="86">
        <f>COUNTIF(Y$50:Y$69,"=14")</f>
        <v>4</v>
      </c>
      <c r="AE22" s="87">
        <f t="shared" si="4"/>
        <v>0.11428571428571428</v>
      </c>
      <c r="AG22" s="127"/>
    </row>
    <row r="23" spans="1:33" ht="13.8" x14ac:dyDescent="0.3">
      <c r="A23" s="83" t="s">
        <v>254</v>
      </c>
      <c r="B23" s="80" t="s">
        <v>16</v>
      </c>
      <c r="C23" s="80">
        <v>15</v>
      </c>
      <c r="D23" s="80" t="s">
        <v>304</v>
      </c>
      <c r="E23" s="101" t="s">
        <v>372</v>
      </c>
      <c r="F23" s="65"/>
      <c r="Q23" s="141" t="s">
        <v>288</v>
      </c>
      <c r="R23" s="142">
        <v>0.81467245298615421</v>
      </c>
      <c r="S23" s="141" t="s">
        <v>370</v>
      </c>
      <c r="W23" s="83" t="s">
        <v>50</v>
      </c>
      <c r="X23" s="84" t="s">
        <v>372</v>
      </c>
      <c r="Y23" s="84"/>
      <c r="Z23" s="110" t="s">
        <v>286</v>
      </c>
      <c r="AA23" s="111">
        <v>0.99675869094774683</v>
      </c>
      <c r="AC23" s="72" t="s">
        <v>49</v>
      </c>
      <c r="AD23" s="86">
        <f>COUNTIF(Y$50:Y$69,"=13")</f>
        <v>6</v>
      </c>
      <c r="AE23" s="87">
        <f t="shared" si="4"/>
        <v>0.17142857142857143</v>
      </c>
      <c r="AG23" s="127"/>
    </row>
    <row r="24" spans="1:33" ht="14.4" thickBot="1" x14ac:dyDescent="0.35">
      <c r="A24" s="83" t="s">
        <v>255</v>
      </c>
      <c r="B24" s="80" t="s">
        <v>16</v>
      </c>
      <c r="C24" s="80">
        <v>15</v>
      </c>
      <c r="D24" s="80" t="s">
        <v>305</v>
      </c>
      <c r="E24" s="101" t="s">
        <v>372</v>
      </c>
      <c r="F24" s="65"/>
      <c r="Q24" s="141" t="s">
        <v>289</v>
      </c>
      <c r="R24" s="142">
        <v>0.7497019635343618</v>
      </c>
      <c r="S24" s="143" t="s">
        <v>371</v>
      </c>
      <c r="W24" s="81" t="s">
        <v>66</v>
      </c>
      <c r="X24" s="82" t="s">
        <v>28</v>
      </c>
      <c r="Y24" s="82">
        <v>14</v>
      </c>
      <c r="Z24" s="82" t="s">
        <v>314</v>
      </c>
      <c r="AA24" s="102">
        <v>0.99458022018280356</v>
      </c>
      <c r="AC24" s="93" t="s">
        <v>79</v>
      </c>
      <c r="AD24" s="94">
        <f>COUNTIF(Y$50:Y$69,"&lt;13")</f>
        <v>0</v>
      </c>
      <c r="AE24" s="95">
        <f t="shared" si="4"/>
        <v>0</v>
      </c>
      <c r="AG24" s="127"/>
    </row>
    <row r="25" spans="1:33" ht="13.8" x14ac:dyDescent="0.3">
      <c r="A25" s="83" t="s">
        <v>12</v>
      </c>
      <c r="B25" s="80" t="s">
        <v>16</v>
      </c>
      <c r="C25" s="80">
        <v>15</v>
      </c>
      <c r="D25" s="80" t="s">
        <v>308</v>
      </c>
      <c r="E25" s="101">
        <f t="shared" ref="E25:E41" si="5">VLOOKUP($D25,$Q$7:$R$69,2,0)</f>
        <v>0.36017814864816144</v>
      </c>
      <c r="F25" s="65"/>
      <c r="Q25" s="141" t="s">
        <v>290</v>
      </c>
      <c r="R25" s="142">
        <v>0.96341849943457658</v>
      </c>
      <c r="S25" s="141" t="s">
        <v>370</v>
      </c>
      <c r="W25" s="81" t="s">
        <v>54</v>
      </c>
      <c r="X25" s="82" t="s">
        <v>56</v>
      </c>
      <c r="Y25" s="82">
        <v>12</v>
      </c>
      <c r="Z25" s="82" t="s">
        <v>325</v>
      </c>
      <c r="AA25" s="102">
        <v>0.99417211067658851</v>
      </c>
      <c r="AC25" s="88" t="s">
        <v>80</v>
      </c>
      <c r="AD25" s="89">
        <f>SUM(AD19:AD24)</f>
        <v>20</v>
      </c>
      <c r="AE25" s="90">
        <f t="shared" si="4"/>
        <v>0.5714285714285714</v>
      </c>
      <c r="AG25" s="127"/>
    </row>
    <row r="26" spans="1:33" ht="13.8" x14ac:dyDescent="0.3">
      <c r="A26" s="83" t="s">
        <v>52</v>
      </c>
      <c r="B26" s="80" t="s">
        <v>16</v>
      </c>
      <c r="C26" s="80">
        <v>15</v>
      </c>
      <c r="D26" s="80" t="s">
        <v>280</v>
      </c>
      <c r="E26" s="101">
        <f t="shared" si="5"/>
        <v>0.7469877361024081</v>
      </c>
      <c r="F26" s="65"/>
      <c r="Q26" s="141" t="s">
        <v>291</v>
      </c>
      <c r="R26" s="142">
        <v>0.89410444897115693</v>
      </c>
      <c r="S26" s="141" t="s">
        <v>370</v>
      </c>
      <c r="W26" s="81" t="s">
        <v>75</v>
      </c>
      <c r="X26" s="82" t="s">
        <v>28</v>
      </c>
      <c r="Y26" s="82">
        <v>14</v>
      </c>
      <c r="Z26" s="82" t="s">
        <v>331</v>
      </c>
      <c r="AA26" s="102">
        <v>0.9915841495030967</v>
      </c>
      <c r="AG26" s="127"/>
    </row>
    <row r="27" spans="1:33" ht="13.8" x14ac:dyDescent="0.3">
      <c r="A27" s="83" t="s">
        <v>21</v>
      </c>
      <c r="B27" s="80" t="s">
        <v>16</v>
      </c>
      <c r="C27" s="80">
        <v>15</v>
      </c>
      <c r="D27" s="80" t="s">
        <v>315</v>
      </c>
      <c r="E27" s="101">
        <f t="shared" si="5"/>
        <v>0.75386351438754873</v>
      </c>
      <c r="F27" s="65"/>
      <c r="Q27" s="141" t="s">
        <v>292</v>
      </c>
      <c r="R27" s="142">
        <v>1.0293089747728885</v>
      </c>
      <c r="S27" s="141" t="s">
        <v>370</v>
      </c>
      <c r="W27" s="79" t="s">
        <v>76</v>
      </c>
      <c r="X27" s="84" t="s">
        <v>372</v>
      </c>
      <c r="Y27" s="84"/>
      <c r="Z27" s="84" t="s">
        <v>333</v>
      </c>
      <c r="AA27" s="103">
        <v>0.98634859349145065</v>
      </c>
      <c r="AG27" s="127"/>
    </row>
    <row r="28" spans="1:33" ht="13.8" x14ac:dyDescent="0.3">
      <c r="A28" s="83" t="s">
        <v>23</v>
      </c>
      <c r="B28" s="110" t="s">
        <v>16</v>
      </c>
      <c r="C28" s="110">
        <v>15</v>
      </c>
      <c r="D28" s="110" t="s">
        <v>322</v>
      </c>
      <c r="E28" s="111">
        <f>VLOOKUP($D28,$Q$7:$R$69,2,0)</f>
        <v>0.64890043729006908</v>
      </c>
      <c r="F28" s="65"/>
      <c r="Q28" s="141" t="s">
        <v>293</v>
      </c>
      <c r="R28" s="142">
        <v>1</v>
      </c>
      <c r="S28" s="141" t="s">
        <v>370</v>
      </c>
      <c r="W28" s="79" t="s">
        <v>41</v>
      </c>
      <c r="X28" s="80" t="s">
        <v>49</v>
      </c>
      <c r="Y28" s="80">
        <v>13</v>
      </c>
      <c r="Z28" s="80" t="s">
        <v>321</v>
      </c>
      <c r="AA28" s="101">
        <v>0.97501693766937669</v>
      </c>
      <c r="AC28" s="108" t="s">
        <v>140</v>
      </c>
      <c r="AD28" s="109"/>
      <c r="AE28" s="109"/>
      <c r="AF28" s="77">
        <f>AVERAGE(Y$70:Y$74)</f>
        <v>12.4</v>
      </c>
      <c r="AG28" s="126">
        <f>AF28-Credit_2009Q4!AF28</f>
        <v>-0.19999999999999929</v>
      </c>
    </row>
    <row r="29" spans="1:33" ht="14.4" thickBot="1" x14ac:dyDescent="0.35">
      <c r="A29" s="83" t="s">
        <v>53</v>
      </c>
      <c r="B29" s="80" t="s">
        <v>16</v>
      </c>
      <c r="C29" s="80">
        <v>15</v>
      </c>
      <c r="D29" s="80" t="s">
        <v>317</v>
      </c>
      <c r="E29" s="101">
        <f t="shared" si="5"/>
        <v>0.99967400162999187</v>
      </c>
      <c r="F29" s="69"/>
      <c r="Q29" s="141" t="s">
        <v>294</v>
      </c>
      <c r="R29" s="142">
        <v>0.27230062686467099</v>
      </c>
      <c r="S29" s="141" t="s">
        <v>86</v>
      </c>
      <c r="W29" s="81" t="s">
        <v>258</v>
      </c>
      <c r="X29" s="82" t="s">
        <v>28</v>
      </c>
      <c r="Y29" s="82">
        <v>14</v>
      </c>
      <c r="Z29" s="82" t="s">
        <v>274</v>
      </c>
      <c r="AA29" s="102">
        <v>0.97067096880946468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43</v>
      </c>
      <c r="B30" s="80" t="s">
        <v>16</v>
      </c>
      <c r="C30" s="80">
        <v>15</v>
      </c>
      <c r="D30" s="110" t="s">
        <v>324</v>
      </c>
      <c r="E30" s="111">
        <f>VLOOKUP($D30,$Q$7:$R$69,2,0)</f>
        <v>0.42404692082111439</v>
      </c>
      <c r="F30" s="65"/>
      <c r="Q30" s="141" t="s">
        <v>295</v>
      </c>
      <c r="R30" s="142">
        <v>0.78356336260978665</v>
      </c>
      <c r="S30" s="143" t="s">
        <v>371</v>
      </c>
      <c r="W30" s="83" t="s">
        <v>264</v>
      </c>
      <c r="X30" s="110" t="s">
        <v>56</v>
      </c>
      <c r="Y30" s="110">
        <v>12</v>
      </c>
      <c r="Z30" s="110" t="s">
        <v>332</v>
      </c>
      <c r="AA30" s="111">
        <v>0.97028603165787286</v>
      </c>
      <c r="AC30" s="72" t="s">
        <v>138</v>
      </c>
      <c r="AD30" s="86">
        <f>COUNTIF(Y$70:Y$74,"&gt;16")</f>
        <v>0</v>
      </c>
      <c r="AE30" s="87">
        <f>AD30/AD$14</f>
        <v>0</v>
      </c>
    </row>
    <row r="31" spans="1:33" ht="13.8" x14ac:dyDescent="0.3">
      <c r="A31" s="83" t="s">
        <v>256</v>
      </c>
      <c r="B31" s="80" t="s">
        <v>16</v>
      </c>
      <c r="C31" s="80">
        <v>15</v>
      </c>
      <c r="D31" s="80" t="s">
        <v>319</v>
      </c>
      <c r="E31" s="101">
        <f t="shared" si="5"/>
        <v>0.85164553720066594</v>
      </c>
      <c r="F31" s="65"/>
      <c r="K31" s="66"/>
      <c r="L31" s="66"/>
      <c r="Q31" s="141" t="s">
        <v>296</v>
      </c>
      <c r="R31" s="142">
        <v>0.79472908539599674</v>
      </c>
      <c r="S31" s="143" t="s">
        <v>371</v>
      </c>
      <c r="W31" s="81" t="s">
        <v>14</v>
      </c>
      <c r="X31" s="82" t="s">
        <v>10</v>
      </c>
      <c r="Y31" s="82">
        <v>16</v>
      </c>
      <c r="Z31" s="82" t="s">
        <v>334</v>
      </c>
      <c r="AA31" s="102">
        <v>0.96644084643352246</v>
      </c>
      <c r="AC31" s="72" t="s">
        <v>10</v>
      </c>
      <c r="AD31" s="86">
        <f>COUNTIF(Y$70:Y$74,"=16")</f>
        <v>0</v>
      </c>
      <c r="AE31" s="87">
        <f t="shared" ref="AE31:AE36" si="6">AD31/AD$14</f>
        <v>0</v>
      </c>
    </row>
    <row r="32" spans="1:33" ht="13.8" x14ac:dyDescent="0.3">
      <c r="A32" s="83" t="s">
        <v>13</v>
      </c>
      <c r="B32" s="80" t="s">
        <v>16</v>
      </c>
      <c r="C32" s="80">
        <v>15</v>
      </c>
      <c r="D32" s="80" t="s">
        <v>326</v>
      </c>
      <c r="E32" s="101">
        <f t="shared" si="5"/>
        <v>0.77327600463039525</v>
      </c>
      <c r="F32" s="65"/>
      <c r="L32" s="66"/>
      <c r="Q32" s="141" t="s">
        <v>297</v>
      </c>
      <c r="R32" s="142">
        <v>0.60422936152907691</v>
      </c>
      <c r="S32" s="143" t="s">
        <v>371</v>
      </c>
      <c r="W32" s="81" t="s">
        <v>19</v>
      </c>
      <c r="X32" s="82" t="s">
        <v>10</v>
      </c>
      <c r="Y32" s="82">
        <v>16</v>
      </c>
      <c r="Z32" s="82" t="s">
        <v>290</v>
      </c>
      <c r="AA32" s="102">
        <v>0.96341849943457658</v>
      </c>
      <c r="AC32" s="72" t="s">
        <v>16</v>
      </c>
      <c r="AD32" s="86">
        <f>COUNTIF(Y$70:Y$74,"=15")</f>
        <v>2</v>
      </c>
      <c r="AE32" s="87">
        <f t="shared" si="6"/>
        <v>5.7142857142857141E-2</v>
      </c>
    </row>
    <row r="33" spans="1:31" ht="13.8" x14ac:dyDescent="0.3">
      <c r="A33" s="83" t="s">
        <v>25</v>
      </c>
      <c r="B33" s="80" t="s">
        <v>16</v>
      </c>
      <c r="C33" s="80">
        <v>15</v>
      </c>
      <c r="D33" s="80" t="s">
        <v>328</v>
      </c>
      <c r="E33" s="101">
        <f t="shared" si="5"/>
        <v>0.614337822671156</v>
      </c>
      <c r="F33" s="65"/>
      <c r="L33" s="66"/>
      <c r="Q33" s="141" t="s">
        <v>298</v>
      </c>
      <c r="R33" s="142">
        <v>0.66983442164179108</v>
      </c>
      <c r="S33" s="143" t="s">
        <v>371</v>
      </c>
      <c r="W33" s="81" t="s">
        <v>512</v>
      </c>
      <c r="X33" s="82" t="s">
        <v>28</v>
      </c>
      <c r="Y33" s="82">
        <v>14</v>
      </c>
      <c r="Z33" s="82" t="s">
        <v>511</v>
      </c>
      <c r="AA33" s="102">
        <v>0.9619710194413027</v>
      </c>
      <c r="AC33" s="72" t="s">
        <v>28</v>
      </c>
      <c r="AD33" s="86">
        <f>COUNTIF(Y$70:Y$74,"=14")</f>
        <v>0</v>
      </c>
      <c r="AE33" s="87">
        <f t="shared" si="6"/>
        <v>0</v>
      </c>
    </row>
    <row r="34" spans="1:31" ht="13.8" x14ac:dyDescent="0.3">
      <c r="A34" s="83" t="s">
        <v>26</v>
      </c>
      <c r="B34" s="80" t="s">
        <v>16</v>
      </c>
      <c r="C34" s="80">
        <v>15</v>
      </c>
      <c r="D34" s="80" t="s">
        <v>335</v>
      </c>
      <c r="E34" s="101">
        <f t="shared" si="5"/>
        <v>0.84932154135723226</v>
      </c>
      <c r="F34" s="65"/>
      <c r="H34" s="4"/>
      <c r="I34" s="4"/>
      <c r="L34" s="66"/>
      <c r="Q34" s="141" t="s">
        <v>300</v>
      </c>
      <c r="R34" s="142">
        <v>1.0333026830763428</v>
      </c>
      <c r="S34" s="141" t="s">
        <v>370</v>
      </c>
      <c r="W34" s="81" t="s">
        <v>20</v>
      </c>
      <c r="X34" s="82" t="s">
        <v>28</v>
      </c>
      <c r="Y34" s="82">
        <v>14</v>
      </c>
      <c r="Z34" s="82" t="s">
        <v>302</v>
      </c>
      <c r="AA34" s="102">
        <v>0.96099371344273887</v>
      </c>
      <c r="AC34" s="72" t="s">
        <v>49</v>
      </c>
      <c r="AD34" s="86">
        <f>COUNTIF(Y$70:Y$74,"=13")</f>
        <v>2</v>
      </c>
      <c r="AE34" s="87">
        <f t="shared" si="6"/>
        <v>5.7142857142857141E-2</v>
      </c>
    </row>
    <row r="35" spans="1:31" ht="14.4" thickBot="1" x14ac:dyDescent="0.35">
      <c r="A35" s="81" t="s">
        <v>258</v>
      </c>
      <c r="B35" s="82" t="s">
        <v>28</v>
      </c>
      <c r="C35" s="82">
        <v>14</v>
      </c>
      <c r="D35" s="82" t="s">
        <v>274</v>
      </c>
      <c r="E35" s="102">
        <f t="shared" si="5"/>
        <v>0.97067096880946468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0.44575810739314115</v>
      </c>
      <c r="S35" s="143" t="s">
        <v>86</v>
      </c>
      <c r="W35" s="81" t="s">
        <v>257</v>
      </c>
      <c r="X35" s="82" t="s">
        <v>10</v>
      </c>
      <c r="Y35" s="82">
        <v>16</v>
      </c>
      <c r="Z35" s="82" t="s">
        <v>337</v>
      </c>
      <c r="AA35" s="102">
        <v>0.94699999999999995</v>
      </c>
      <c r="AC35" s="93" t="s">
        <v>79</v>
      </c>
      <c r="AD35" s="94">
        <f>COUNTIF(Y$70:Y$74,"&lt;13")</f>
        <v>1</v>
      </c>
      <c r="AE35" s="95">
        <f t="shared" si="6"/>
        <v>2.8571428571428571E-2</v>
      </c>
    </row>
    <row r="36" spans="1:31" ht="13.8" x14ac:dyDescent="0.3">
      <c r="A36" s="81" t="s">
        <v>29</v>
      </c>
      <c r="B36" s="82" t="s">
        <v>28</v>
      </c>
      <c r="C36" s="82">
        <v>14</v>
      </c>
      <c r="D36" s="82" t="s">
        <v>285</v>
      </c>
      <c r="E36" s="102">
        <f t="shared" si="5"/>
        <v>0.72270267536539723</v>
      </c>
      <c r="F36" s="65"/>
      <c r="G36" s="140"/>
      <c r="H36" s="11"/>
      <c r="I36" s="11"/>
      <c r="J36" s="4"/>
      <c r="L36" s="67"/>
      <c r="Q36" s="141" t="s">
        <v>302</v>
      </c>
      <c r="R36" s="142">
        <v>0.96099371344273887</v>
      </c>
      <c r="S36" s="141" t="s">
        <v>370</v>
      </c>
      <c r="W36" s="79" t="s">
        <v>55</v>
      </c>
      <c r="X36" s="80" t="s">
        <v>49</v>
      </c>
      <c r="Y36" s="80">
        <v>13</v>
      </c>
      <c r="Z36" s="80" t="s">
        <v>277</v>
      </c>
      <c r="AA36" s="101">
        <v>0.9427287640364086</v>
      </c>
      <c r="AC36" s="88" t="s">
        <v>80</v>
      </c>
      <c r="AD36" s="89">
        <f>SUM(AD30:AD35)</f>
        <v>5</v>
      </c>
      <c r="AE36" s="90">
        <f t="shared" si="6"/>
        <v>0.14285714285714285</v>
      </c>
    </row>
    <row r="37" spans="1:31" ht="13.8" x14ac:dyDescent="0.3">
      <c r="A37" s="81" t="s">
        <v>30</v>
      </c>
      <c r="B37" s="82" t="s">
        <v>28</v>
      </c>
      <c r="C37" s="82">
        <v>14</v>
      </c>
      <c r="D37" s="82" t="s">
        <v>284</v>
      </c>
      <c r="E37" s="102">
        <f t="shared" si="5"/>
        <v>0.91044690077830015</v>
      </c>
      <c r="F37" s="65"/>
      <c r="H37" s="12"/>
      <c r="I37" s="4"/>
      <c r="J37" s="11"/>
      <c r="Q37" s="141" t="s">
        <v>306</v>
      </c>
      <c r="R37" s="142">
        <v>0.84890438247011957</v>
      </c>
      <c r="S37" s="141" t="s">
        <v>370</v>
      </c>
      <c r="W37" s="79" t="s">
        <v>7</v>
      </c>
      <c r="X37" s="80" t="s">
        <v>2</v>
      </c>
      <c r="Y37" s="80">
        <v>17</v>
      </c>
      <c r="Z37" s="80" t="s">
        <v>327</v>
      </c>
      <c r="AA37" s="101">
        <v>0.93000422702993502</v>
      </c>
    </row>
    <row r="38" spans="1:31" ht="13.8" x14ac:dyDescent="0.3">
      <c r="A38" s="81" t="s">
        <v>34</v>
      </c>
      <c r="B38" s="82" t="s">
        <v>28</v>
      </c>
      <c r="C38" s="82">
        <v>14</v>
      </c>
      <c r="D38" s="82" t="s">
        <v>293</v>
      </c>
      <c r="E38" s="102">
        <f t="shared" si="5"/>
        <v>1</v>
      </c>
      <c r="F38" s="65"/>
      <c r="H38" s="12"/>
      <c r="I38" s="4"/>
      <c r="J38" s="13"/>
      <c r="Q38" s="141" t="s">
        <v>307</v>
      </c>
      <c r="R38" s="142">
        <v>0.98237685298627964</v>
      </c>
      <c r="S38" s="141" t="s">
        <v>370</v>
      </c>
      <c r="W38" s="83" t="s">
        <v>15</v>
      </c>
      <c r="X38" s="80" t="s">
        <v>16</v>
      </c>
      <c r="Y38" s="80">
        <v>15</v>
      </c>
      <c r="Z38" s="80" t="s">
        <v>276</v>
      </c>
      <c r="AA38" s="101">
        <v>0.91262379340604238</v>
      </c>
    </row>
    <row r="39" spans="1:31" ht="13.8" x14ac:dyDescent="0.3">
      <c r="A39" s="81" t="s">
        <v>36</v>
      </c>
      <c r="B39" s="82" t="s">
        <v>28</v>
      </c>
      <c r="C39" s="82">
        <v>14</v>
      </c>
      <c r="D39" s="82" t="s">
        <v>296</v>
      </c>
      <c r="E39" s="102">
        <f t="shared" si="5"/>
        <v>0.79472908539599674</v>
      </c>
      <c r="F39" s="65"/>
      <c r="H39" s="12"/>
      <c r="I39" s="4"/>
      <c r="J39" s="13"/>
      <c r="Q39" s="141" t="s">
        <v>308</v>
      </c>
      <c r="R39" s="142">
        <v>0.36017814864816144</v>
      </c>
      <c r="S39" s="143" t="s">
        <v>86</v>
      </c>
      <c r="W39" s="81" t="s">
        <v>30</v>
      </c>
      <c r="X39" s="82" t="s">
        <v>28</v>
      </c>
      <c r="Y39" s="82">
        <v>14</v>
      </c>
      <c r="Z39" s="82" t="s">
        <v>284</v>
      </c>
      <c r="AA39" s="102">
        <v>0.91044690077830015</v>
      </c>
    </row>
    <row r="40" spans="1:31" ht="13.8" x14ac:dyDescent="0.3">
      <c r="A40" s="81" t="s">
        <v>11</v>
      </c>
      <c r="B40" s="82" t="s">
        <v>28</v>
      </c>
      <c r="C40" s="82">
        <v>14</v>
      </c>
      <c r="D40" s="82" t="s">
        <v>297</v>
      </c>
      <c r="E40" s="102">
        <f t="shared" si="5"/>
        <v>0.60422936152907691</v>
      </c>
      <c r="F40" s="65"/>
      <c r="H40" s="12"/>
      <c r="I40" s="4"/>
      <c r="J40" s="13"/>
      <c r="Q40" s="141" t="s">
        <v>309</v>
      </c>
      <c r="R40" s="142">
        <v>0.77794419936265724</v>
      </c>
      <c r="S40" s="143" t="s">
        <v>371</v>
      </c>
      <c r="W40" s="81" t="s">
        <v>62</v>
      </c>
      <c r="X40" s="82" t="s">
        <v>28</v>
      </c>
      <c r="Y40" s="82">
        <v>14</v>
      </c>
      <c r="Z40" s="82" t="s">
        <v>329</v>
      </c>
      <c r="AA40" s="102">
        <v>0.90975829351063098</v>
      </c>
    </row>
    <row r="41" spans="1:31" ht="13.8" x14ac:dyDescent="0.3">
      <c r="A41" s="81" t="s">
        <v>260</v>
      </c>
      <c r="B41" s="82" t="s">
        <v>28</v>
      </c>
      <c r="C41" s="82">
        <v>14</v>
      </c>
      <c r="D41" s="82" t="s">
        <v>300</v>
      </c>
      <c r="E41" s="102">
        <f t="shared" si="5"/>
        <v>1.0333026830763428</v>
      </c>
      <c r="F41" s="69"/>
      <c r="H41" s="12"/>
      <c r="I41" s="4"/>
      <c r="J41" s="13"/>
      <c r="Q41" s="141" t="s">
        <v>368</v>
      </c>
      <c r="R41" s="142">
        <v>0.55330389203021169</v>
      </c>
      <c r="S41" s="143" t="s">
        <v>371</v>
      </c>
      <c r="W41" s="79" t="s">
        <v>60</v>
      </c>
      <c r="X41" s="80" t="s">
        <v>49</v>
      </c>
      <c r="Y41" s="80">
        <v>13</v>
      </c>
      <c r="Z41" s="80" t="s">
        <v>283</v>
      </c>
      <c r="AA41" s="101">
        <v>0.90135028841111697</v>
      </c>
    </row>
    <row r="42" spans="1:31" ht="13.8" x14ac:dyDescent="0.3">
      <c r="A42" s="81" t="s">
        <v>38</v>
      </c>
      <c r="B42" s="82" t="s">
        <v>28</v>
      </c>
      <c r="C42" s="82">
        <v>14</v>
      </c>
      <c r="D42" s="82" t="s">
        <v>299</v>
      </c>
      <c r="E42" s="102" t="s">
        <v>372</v>
      </c>
      <c r="F42" s="65"/>
      <c r="H42" s="12"/>
      <c r="I42" s="4"/>
      <c r="J42" s="13"/>
      <c r="Q42" s="141" t="s">
        <v>310</v>
      </c>
      <c r="R42" s="142">
        <v>0.58034319753835939</v>
      </c>
      <c r="S42" s="143" t="s">
        <v>371</v>
      </c>
      <c r="W42" s="81" t="s">
        <v>3</v>
      </c>
      <c r="X42" s="82" t="s">
        <v>10</v>
      </c>
      <c r="Y42" s="82">
        <v>16</v>
      </c>
      <c r="Z42" s="82" t="s">
        <v>291</v>
      </c>
      <c r="AA42" s="102">
        <v>0.89410444897115693</v>
      </c>
    </row>
    <row r="43" spans="1:31" ht="13.8" x14ac:dyDescent="0.3">
      <c r="A43" s="81" t="s">
        <v>20</v>
      </c>
      <c r="B43" s="82" t="s">
        <v>28</v>
      </c>
      <c r="C43" s="82">
        <v>14</v>
      </c>
      <c r="D43" s="82" t="s">
        <v>302</v>
      </c>
      <c r="E43" s="102">
        <f t="shared" ref="E43:E56" si="7">VLOOKUP($D43,$Q$7:$R$69,2,0)</f>
        <v>0.96099371344273887</v>
      </c>
      <c r="F43" s="65"/>
      <c r="H43" s="4"/>
      <c r="I43" s="4"/>
      <c r="J43" s="4"/>
      <c r="Q43" s="141" t="s">
        <v>312</v>
      </c>
      <c r="R43" s="142">
        <v>0.99706741779950658</v>
      </c>
      <c r="S43" s="141" t="s">
        <v>370</v>
      </c>
      <c r="W43" s="81" t="s">
        <v>42</v>
      </c>
      <c r="X43" s="82" t="s">
        <v>65</v>
      </c>
      <c r="Y43" s="82">
        <v>10</v>
      </c>
      <c r="Z43" s="82" t="s">
        <v>320</v>
      </c>
      <c r="AA43" s="102">
        <v>0.89259170051200387</v>
      </c>
    </row>
    <row r="44" spans="1:31" ht="13.8" x14ac:dyDescent="0.3">
      <c r="A44" s="81" t="s">
        <v>512</v>
      </c>
      <c r="B44" s="82" t="s">
        <v>28</v>
      </c>
      <c r="C44" s="82">
        <v>14</v>
      </c>
      <c r="D44" s="82" t="s">
        <v>511</v>
      </c>
      <c r="E44" s="102">
        <f t="shared" si="7"/>
        <v>0.9619710194413027</v>
      </c>
      <c r="F44" s="65"/>
      <c r="H44" s="4"/>
      <c r="I44" s="4"/>
      <c r="J44" s="4"/>
      <c r="Q44" s="141" t="s">
        <v>511</v>
      </c>
      <c r="R44" s="142">
        <v>0.9619710194413027</v>
      </c>
      <c r="S44" s="141" t="s">
        <v>370</v>
      </c>
      <c r="W44" s="79" t="s">
        <v>263</v>
      </c>
      <c r="X44" s="80" t="s">
        <v>2</v>
      </c>
      <c r="Y44" s="80">
        <v>17</v>
      </c>
      <c r="Z44" s="80" t="s">
        <v>282</v>
      </c>
      <c r="AA44" s="101">
        <v>0.87497195036407094</v>
      </c>
    </row>
    <row r="45" spans="1:31" ht="13.8" x14ac:dyDescent="0.3">
      <c r="A45" s="81" t="s">
        <v>66</v>
      </c>
      <c r="B45" s="82" t="s">
        <v>28</v>
      </c>
      <c r="C45" s="82">
        <v>14</v>
      </c>
      <c r="D45" s="82" t="s">
        <v>314</v>
      </c>
      <c r="E45" s="102">
        <f t="shared" si="7"/>
        <v>0.99458022018280356</v>
      </c>
      <c r="F45" s="65"/>
      <c r="H45" s="4"/>
      <c r="I45" s="4"/>
      <c r="J45" s="4"/>
      <c r="Q45" s="141" t="s">
        <v>313</v>
      </c>
      <c r="R45" s="142">
        <v>0.99872589064335693</v>
      </c>
      <c r="S45" s="141" t="s">
        <v>370</v>
      </c>
      <c r="W45" s="83" t="s">
        <v>256</v>
      </c>
      <c r="X45" s="80" t="s">
        <v>16</v>
      </c>
      <c r="Y45" s="80">
        <v>15</v>
      </c>
      <c r="Z45" s="80" t="s">
        <v>319</v>
      </c>
      <c r="AA45" s="101">
        <v>0.85164553720066594</v>
      </c>
    </row>
    <row r="46" spans="1:31" ht="13.8" x14ac:dyDescent="0.3">
      <c r="A46" s="81" t="s">
        <v>24</v>
      </c>
      <c r="B46" s="82" t="s">
        <v>28</v>
      </c>
      <c r="C46" s="82">
        <v>14</v>
      </c>
      <c r="D46" s="82" t="s">
        <v>323</v>
      </c>
      <c r="E46" s="102">
        <f t="shared" si="7"/>
        <v>1</v>
      </c>
      <c r="F46" s="69"/>
      <c r="G46" s="66"/>
      <c r="J46" s="67"/>
      <c r="Q46" s="141" t="s">
        <v>314</v>
      </c>
      <c r="R46" s="142">
        <v>0.99458022018280356</v>
      </c>
      <c r="S46" s="141" t="s">
        <v>370</v>
      </c>
      <c r="W46" s="83" t="s">
        <v>26</v>
      </c>
      <c r="X46" s="80" t="s">
        <v>16</v>
      </c>
      <c r="Y46" s="80">
        <v>15</v>
      </c>
      <c r="Z46" s="80" t="s">
        <v>335</v>
      </c>
      <c r="AA46" s="101">
        <v>0.84932154135723226</v>
      </c>
    </row>
    <row r="47" spans="1:31" ht="13.8" x14ac:dyDescent="0.3">
      <c r="A47" s="81" t="s">
        <v>45</v>
      </c>
      <c r="B47" s="82" t="s">
        <v>28</v>
      </c>
      <c r="C47" s="82">
        <v>14</v>
      </c>
      <c r="D47" s="82" t="s">
        <v>318</v>
      </c>
      <c r="E47" s="102">
        <f t="shared" si="7"/>
        <v>0.57546119039331711</v>
      </c>
      <c r="F47" s="69"/>
      <c r="G47" s="66"/>
      <c r="I47" s="66"/>
      <c r="J47" s="66"/>
      <c r="Q47" s="141" t="s">
        <v>315</v>
      </c>
      <c r="R47" s="142">
        <v>0.75386351438754873</v>
      </c>
      <c r="S47" s="143" t="s">
        <v>371</v>
      </c>
      <c r="W47" s="83" t="s">
        <v>17</v>
      </c>
      <c r="X47" s="80" t="s">
        <v>16</v>
      </c>
      <c r="Y47" s="80">
        <v>15</v>
      </c>
      <c r="Z47" s="80" t="s">
        <v>306</v>
      </c>
      <c r="AA47" s="101">
        <v>0.84890438247011957</v>
      </c>
    </row>
    <row r="48" spans="1:31" ht="13.8" x14ac:dyDescent="0.3">
      <c r="A48" s="81" t="s">
        <v>62</v>
      </c>
      <c r="B48" s="82" t="s">
        <v>28</v>
      </c>
      <c r="C48" s="82">
        <v>14</v>
      </c>
      <c r="D48" s="82" t="s">
        <v>329</v>
      </c>
      <c r="E48" s="102">
        <f t="shared" si="7"/>
        <v>0.90975829351063098</v>
      </c>
      <c r="F48" s="65"/>
      <c r="G48" s="66"/>
      <c r="I48" s="66"/>
      <c r="J48" s="66"/>
      <c r="Q48" s="141" t="s">
        <v>316</v>
      </c>
      <c r="R48" s="142">
        <v>0.63819230650865855</v>
      </c>
      <c r="S48" s="143" t="s">
        <v>371</v>
      </c>
      <c r="W48" s="79" t="s">
        <v>9</v>
      </c>
      <c r="X48" s="80" t="s">
        <v>49</v>
      </c>
      <c r="Y48" s="80">
        <v>13</v>
      </c>
      <c r="Z48" s="80" t="s">
        <v>273</v>
      </c>
      <c r="AA48" s="101">
        <v>0.82576712904581762</v>
      </c>
    </row>
    <row r="49" spans="1:27" ht="13.8" x14ac:dyDescent="0.3">
      <c r="A49" s="81" t="s">
        <v>75</v>
      </c>
      <c r="B49" s="82" t="s">
        <v>28</v>
      </c>
      <c r="C49" s="82">
        <v>14</v>
      </c>
      <c r="D49" s="82" t="s">
        <v>331</v>
      </c>
      <c r="E49" s="102">
        <f t="shared" si="7"/>
        <v>0.9915841495030967</v>
      </c>
      <c r="F49" s="65"/>
      <c r="G49" s="67"/>
      <c r="I49" s="66"/>
      <c r="J49" s="66"/>
      <c r="Q49" s="141" t="s">
        <v>317</v>
      </c>
      <c r="R49" s="142">
        <v>0.99967400162999187</v>
      </c>
      <c r="S49" s="141" t="s">
        <v>370</v>
      </c>
      <c r="W49" s="83" t="s">
        <v>31</v>
      </c>
      <c r="X49" s="80" t="s">
        <v>16</v>
      </c>
      <c r="Y49" s="80">
        <v>15</v>
      </c>
      <c r="Z49" s="110" t="s">
        <v>288</v>
      </c>
      <c r="AA49" s="111">
        <v>0.81467245298615421</v>
      </c>
    </row>
    <row r="50" spans="1:27" ht="13.8" x14ac:dyDescent="0.3">
      <c r="A50" s="81" t="s">
        <v>59</v>
      </c>
      <c r="B50" s="82" t="s">
        <v>28</v>
      </c>
      <c r="C50" s="82">
        <v>14</v>
      </c>
      <c r="D50" s="82" t="s">
        <v>336</v>
      </c>
      <c r="E50" s="102">
        <f t="shared" si="7"/>
        <v>1</v>
      </c>
      <c r="F50" s="69"/>
      <c r="G50" s="67"/>
      <c r="H50" s="4"/>
      <c r="I50" s="67"/>
      <c r="J50" s="67"/>
      <c r="Q50" s="141" t="s">
        <v>318</v>
      </c>
      <c r="R50" s="142">
        <v>0.57546119039331711</v>
      </c>
      <c r="S50" s="143" t="s">
        <v>371</v>
      </c>
      <c r="W50" s="81" t="s">
        <v>36</v>
      </c>
      <c r="X50" s="82" t="s">
        <v>28</v>
      </c>
      <c r="Y50" s="82">
        <v>14</v>
      </c>
      <c r="Z50" s="82" t="s">
        <v>296</v>
      </c>
      <c r="AA50" s="102">
        <v>0.79472908539599674</v>
      </c>
    </row>
    <row r="51" spans="1:27" ht="13.8" x14ac:dyDescent="0.3">
      <c r="A51" s="79" t="s">
        <v>67</v>
      </c>
      <c r="B51" s="80" t="s">
        <v>49</v>
      </c>
      <c r="C51" s="80">
        <v>13</v>
      </c>
      <c r="D51" s="80" t="s">
        <v>278</v>
      </c>
      <c r="E51" s="101">
        <f t="shared" si="7"/>
        <v>0.62875460562079877</v>
      </c>
      <c r="F51" s="69"/>
      <c r="H51" s="4"/>
      <c r="I51" s="67"/>
      <c r="J51" s="67"/>
      <c r="Q51" s="141" t="s">
        <v>319</v>
      </c>
      <c r="R51" s="142">
        <v>0.85164553720066594</v>
      </c>
      <c r="S51" s="141" t="s">
        <v>370</v>
      </c>
      <c r="W51" s="79" t="s">
        <v>57</v>
      </c>
      <c r="X51" s="80" t="s">
        <v>49</v>
      </c>
      <c r="Y51" s="80">
        <v>13</v>
      </c>
      <c r="Z51" s="80" t="s">
        <v>295</v>
      </c>
      <c r="AA51" s="101">
        <v>0.78356336260978665</v>
      </c>
    </row>
    <row r="52" spans="1:27" ht="13.8" x14ac:dyDescent="0.3">
      <c r="A52" s="79" t="s">
        <v>9</v>
      </c>
      <c r="B52" s="80" t="s">
        <v>49</v>
      </c>
      <c r="C52" s="80">
        <v>13</v>
      </c>
      <c r="D52" s="80" t="s">
        <v>273</v>
      </c>
      <c r="E52" s="101">
        <f t="shared" si="7"/>
        <v>0.82576712904581762</v>
      </c>
      <c r="F52" s="69"/>
      <c r="Q52" s="141" t="s">
        <v>320</v>
      </c>
      <c r="R52" s="142">
        <v>0.89259170051200387</v>
      </c>
      <c r="S52" s="141" t="s">
        <v>370</v>
      </c>
      <c r="W52" s="79" t="s">
        <v>262</v>
      </c>
      <c r="X52" s="80" t="s">
        <v>108</v>
      </c>
      <c r="Y52" s="80">
        <v>19</v>
      </c>
      <c r="Z52" s="80" t="s">
        <v>309</v>
      </c>
      <c r="AA52" s="101">
        <v>0.77794419936265724</v>
      </c>
    </row>
    <row r="53" spans="1:27" ht="13.8" x14ac:dyDescent="0.3">
      <c r="A53" s="79" t="s">
        <v>55</v>
      </c>
      <c r="B53" s="80" t="s">
        <v>49</v>
      </c>
      <c r="C53" s="80">
        <v>13</v>
      </c>
      <c r="D53" s="80" t="s">
        <v>277</v>
      </c>
      <c r="E53" s="101">
        <f t="shared" si="7"/>
        <v>0.9427287640364086</v>
      </c>
      <c r="F53" s="69"/>
      <c r="Q53" s="141" t="s">
        <v>321</v>
      </c>
      <c r="R53" s="142">
        <v>0.97501693766937669</v>
      </c>
      <c r="S53" s="141" t="s">
        <v>370</v>
      </c>
      <c r="W53" s="83" t="s">
        <v>13</v>
      </c>
      <c r="X53" s="80" t="s">
        <v>16</v>
      </c>
      <c r="Y53" s="80">
        <v>15</v>
      </c>
      <c r="Z53" s="80" t="s">
        <v>326</v>
      </c>
      <c r="AA53" s="101">
        <v>0.77327600463039525</v>
      </c>
    </row>
    <row r="54" spans="1:27" ht="13.8" x14ac:dyDescent="0.3">
      <c r="A54" s="79" t="s">
        <v>48</v>
      </c>
      <c r="B54" s="80" t="s">
        <v>49</v>
      </c>
      <c r="C54" s="80">
        <v>13</v>
      </c>
      <c r="D54" s="80" t="s">
        <v>279</v>
      </c>
      <c r="E54" s="101">
        <f t="shared" si="7"/>
        <v>0.70643925978729205</v>
      </c>
      <c r="F54" s="65"/>
      <c r="Q54" s="141" t="s">
        <v>322</v>
      </c>
      <c r="R54" s="142">
        <v>0.64890043729006908</v>
      </c>
      <c r="S54" s="143" t="s">
        <v>371</v>
      </c>
      <c r="W54" s="83" t="s">
        <v>21</v>
      </c>
      <c r="X54" s="80" t="s">
        <v>16</v>
      </c>
      <c r="Y54" s="80">
        <v>15</v>
      </c>
      <c r="Z54" s="80" t="s">
        <v>315</v>
      </c>
      <c r="AA54" s="101">
        <v>0.75386351438754873</v>
      </c>
    </row>
    <row r="55" spans="1:27" ht="13.8" x14ac:dyDescent="0.3">
      <c r="A55" s="79" t="s">
        <v>60</v>
      </c>
      <c r="B55" s="80" t="s">
        <v>49</v>
      </c>
      <c r="C55" s="80">
        <v>13</v>
      </c>
      <c r="D55" s="80" t="s">
        <v>283</v>
      </c>
      <c r="E55" s="101">
        <f t="shared" si="7"/>
        <v>0.90135028841111697</v>
      </c>
      <c r="F55" s="65"/>
      <c r="Q55" s="141" t="s">
        <v>323</v>
      </c>
      <c r="R55" s="142">
        <v>1</v>
      </c>
      <c r="S55" s="141" t="s">
        <v>370</v>
      </c>
      <c r="W55" s="81" t="s">
        <v>32</v>
      </c>
      <c r="X55" s="82" t="s">
        <v>10</v>
      </c>
      <c r="Y55" s="82">
        <v>16</v>
      </c>
      <c r="Z55" s="82" t="s">
        <v>289</v>
      </c>
      <c r="AA55" s="102">
        <v>0.7497019635343618</v>
      </c>
    </row>
    <row r="56" spans="1:27" ht="13.8" x14ac:dyDescent="0.3">
      <c r="A56" s="83" t="s">
        <v>259</v>
      </c>
      <c r="B56" s="110" t="s">
        <v>49</v>
      </c>
      <c r="C56" s="110">
        <v>13</v>
      </c>
      <c r="D56" s="110" t="s">
        <v>281</v>
      </c>
      <c r="E56" s="111">
        <f t="shared" si="7"/>
        <v>0.27216238256230779</v>
      </c>
      <c r="F56" s="65"/>
      <c r="Q56" s="141" t="s">
        <v>324</v>
      </c>
      <c r="R56" s="142">
        <v>0.42404692082111439</v>
      </c>
      <c r="S56" s="143" t="s">
        <v>86</v>
      </c>
      <c r="W56" s="83" t="s">
        <v>52</v>
      </c>
      <c r="X56" s="80" t="s">
        <v>16</v>
      </c>
      <c r="Y56" s="80">
        <v>15</v>
      </c>
      <c r="Z56" s="80" t="s">
        <v>280</v>
      </c>
      <c r="AA56" s="101">
        <v>0.7469877361024081</v>
      </c>
    </row>
    <row r="57" spans="1:27" ht="13.8" x14ac:dyDescent="0.3">
      <c r="A57" s="79" t="s">
        <v>261</v>
      </c>
      <c r="B57" s="80" t="s">
        <v>49</v>
      </c>
      <c r="C57" s="80">
        <v>13</v>
      </c>
      <c r="D57" s="80" t="s">
        <v>185</v>
      </c>
      <c r="E57" s="101" t="s">
        <v>372</v>
      </c>
      <c r="F57" s="69"/>
      <c r="Q57" s="141" t="s">
        <v>325</v>
      </c>
      <c r="R57" s="142">
        <v>0.99417211067658851</v>
      </c>
      <c r="S57" s="141" t="s">
        <v>370</v>
      </c>
      <c r="W57" s="81" t="s">
        <v>29</v>
      </c>
      <c r="X57" s="82" t="s">
        <v>28</v>
      </c>
      <c r="Y57" s="82">
        <v>14</v>
      </c>
      <c r="Z57" s="82" t="s">
        <v>285</v>
      </c>
      <c r="AA57" s="102">
        <v>0.72270267536539723</v>
      </c>
    </row>
    <row r="58" spans="1:27" ht="13.8" x14ac:dyDescent="0.3">
      <c r="A58" s="79" t="s">
        <v>57</v>
      </c>
      <c r="B58" s="80" t="s">
        <v>49</v>
      </c>
      <c r="C58" s="80">
        <v>13</v>
      </c>
      <c r="D58" s="80" t="s">
        <v>295</v>
      </c>
      <c r="E58" s="101">
        <f t="shared" ref="E58:E74" si="8">VLOOKUP($D58,$Q$7:$R$69,2,0)</f>
        <v>0.78356336260978665</v>
      </c>
      <c r="F58" s="65"/>
      <c r="Q58" s="141" t="s">
        <v>326</v>
      </c>
      <c r="R58" s="142">
        <v>0.77327600463039525</v>
      </c>
      <c r="S58" s="143" t="s">
        <v>371</v>
      </c>
      <c r="W58" s="79" t="s">
        <v>48</v>
      </c>
      <c r="X58" s="80" t="s">
        <v>49</v>
      </c>
      <c r="Y58" s="80">
        <v>13</v>
      </c>
      <c r="Z58" s="80" t="s">
        <v>279</v>
      </c>
      <c r="AA58" s="101">
        <v>0.70643925978729205</v>
      </c>
    </row>
    <row r="59" spans="1:27" ht="13.8" x14ac:dyDescent="0.3">
      <c r="A59" s="79" t="s">
        <v>35</v>
      </c>
      <c r="B59" s="80" t="s">
        <v>49</v>
      </c>
      <c r="C59" s="80">
        <v>13</v>
      </c>
      <c r="D59" s="80" t="s">
        <v>292</v>
      </c>
      <c r="E59" s="101">
        <f t="shared" si="8"/>
        <v>1.0293089747728885</v>
      </c>
      <c r="F59" s="65"/>
      <c r="Q59" s="141" t="s">
        <v>327</v>
      </c>
      <c r="R59" s="142">
        <v>0.93000422702993502</v>
      </c>
      <c r="S59" s="141" t="s">
        <v>370</v>
      </c>
      <c r="W59" s="79" t="s">
        <v>51</v>
      </c>
      <c r="X59" s="80" t="s">
        <v>49</v>
      </c>
      <c r="Y59" s="80">
        <v>13</v>
      </c>
      <c r="Z59" s="80" t="s">
        <v>298</v>
      </c>
      <c r="AA59" s="101">
        <v>0.66983442164179108</v>
      </c>
    </row>
    <row r="60" spans="1:27" ht="13.8" x14ac:dyDescent="0.3">
      <c r="A60" s="79" t="s">
        <v>51</v>
      </c>
      <c r="B60" s="80" t="s">
        <v>49</v>
      </c>
      <c r="C60" s="80">
        <v>13</v>
      </c>
      <c r="D60" s="80" t="s">
        <v>298</v>
      </c>
      <c r="E60" s="101">
        <f t="shared" si="8"/>
        <v>0.66983442164179108</v>
      </c>
      <c r="F60" s="65"/>
      <c r="Q60" s="141" t="s">
        <v>328</v>
      </c>
      <c r="R60" s="142">
        <v>0.614337822671156</v>
      </c>
      <c r="S60" s="143" t="s">
        <v>371</v>
      </c>
      <c r="W60" s="83" t="s">
        <v>253</v>
      </c>
      <c r="X60" s="80" t="s">
        <v>16</v>
      </c>
      <c r="Y60" s="80">
        <v>15</v>
      </c>
      <c r="Z60" s="80" t="s">
        <v>330</v>
      </c>
      <c r="AA60" s="101">
        <v>0.66731657086909912</v>
      </c>
    </row>
    <row r="61" spans="1:27" ht="13.8" x14ac:dyDescent="0.3">
      <c r="A61" s="83" t="s">
        <v>39</v>
      </c>
      <c r="B61" s="80" t="s">
        <v>49</v>
      </c>
      <c r="C61" s="80">
        <v>13</v>
      </c>
      <c r="D61" s="110" t="s">
        <v>301</v>
      </c>
      <c r="E61" s="111">
        <f>VLOOKUP($D61,$Q$7:$R$69,2,0)</f>
        <v>0.44575810739314115</v>
      </c>
      <c r="F61" s="65"/>
      <c r="Q61" s="141" t="s">
        <v>329</v>
      </c>
      <c r="R61" s="142">
        <v>0.90975829351063098</v>
      </c>
      <c r="S61" s="141" t="s">
        <v>370</v>
      </c>
      <c r="W61" s="83" t="s">
        <v>23</v>
      </c>
      <c r="X61" s="110" t="s">
        <v>16</v>
      </c>
      <c r="Y61" s="110">
        <v>15</v>
      </c>
      <c r="Z61" s="110" t="s">
        <v>322</v>
      </c>
      <c r="AA61" s="111">
        <v>0.64890043729006908</v>
      </c>
    </row>
    <row r="62" spans="1:27" ht="13.8" x14ac:dyDescent="0.3">
      <c r="A62" s="79" t="s">
        <v>58</v>
      </c>
      <c r="B62" s="80" t="s">
        <v>49</v>
      </c>
      <c r="C62" s="80">
        <v>13</v>
      </c>
      <c r="D62" s="80" t="s">
        <v>275</v>
      </c>
      <c r="E62" s="101">
        <f t="shared" si="8"/>
        <v>1</v>
      </c>
      <c r="F62" s="65"/>
      <c r="Q62" s="141" t="s">
        <v>330</v>
      </c>
      <c r="R62" s="142">
        <v>0.66731657086909912</v>
      </c>
      <c r="S62" s="143" t="s">
        <v>371</v>
      </c>
      <c r="W62" s="79" t="s">
        <v>22</v>
      </c>
      <c r="X62" s="80" t="s">
        <v>49</v>
      </c>
      <c r="Y62" s="80">
        <v>13</v>
      </c>
      <c r="Z62" s="80" t="s">
        <v>316</v>
      </c>
      <c r="AA62" s="101">
        <v>0.63819230650865855</v>
      </c>
    </row>
    <row r="63" spans="1:27" ht="13.8" x14ac:dyDescent="0.3">
      <c r="A63" s="79" t="s">
        <v>40</v>
      </c>
      <c r="B63" s="80" t="s">
        <v>49</v>
      </c>
      <c r="C63" s="80">
        <v>13</v>
      </c>
      <c r="D63" s="80" t="s">
        <v>310</v>
      </c>
      <c r="E63" s="101">
        <f t="shared" si="8"/>
        <v>0.58034319753835939</v>
      </c>
      <c r="F63" s="65"/>
      <c r="Q63" s="141" t="s">
        <v>331</v>
      </c>
      <c r="R63" s="142">
        <v>0.9915841495030967</v>
      </c>
      <c r="S63" s="141" t="s">
        <v>370</v>
      </c>
      <c r="W63" s="79" t="s">
        <v>67</v>
      </c>
      <c r="X63" s="80" t="s">
        <v>49</v>
      </c>
      <c r="Y63" s="80">
        <v>13</v>
      </c>
      <c r="Z63" s="80" t="s">
        <v>278</v>
      </c>
      <c r="AA63" s="101">
        <v>0.62875460562079877</v>
      </c>
    </row>
    <row r="64" spans="1:27" ht="13.8" x14ac:dyDescent="0.3">
      <c r="A64" s="79" t="s">
        <v>22</v>
      </c>
      <c r="B64" s="80" t="s">
        <v>49</v>
      </c>
      <c r="C64" s="80">
        <v>13</v>
      </c>
      <c r="D64" s="80" t="s">
        <v>316</v>
      </c>
      <c r="E64" s="101">
        <f t="shared" si="8"/>
        <v>0.63819230650865855</v>
      </c>
      <c r="F64" s="65"/>
      <c r="Q64" s="141" t="s">
        <v>332</v>
      </c>
      <c r="R64" s="142">
        <v>0.97028603165787286</v>
      </c>
      <c r="S64" s="141" t="s">
        <v>370</v>
      </c>
      <c r="W64" s="83" t="s">
        <v>25</v>
      </c>
      <c r="X64" s="80" t="s">
        <v>16</v>
      </c>
      <c r="Y64" s="80">
        <v>15</v>
      </c>
      <c r="Z64" s="80" t="s">
        <v>328</v>
      </c>
      <c r="AA64" s="101">
        <v>0.614337822671156</v>
      </c>
    </row>
    <row r="65" spans="1:27" ht="13.8" x14ac:dyDescent="0.3">
      <c r="A65" s="79" t="s">
        <v>41</v>
      </c>
      <c r="B65" s="80" t="s">
        <v>49</v>
      </c>
      <c r="C65" s="80">
        <v>13</v>
      </c>
      <c r="D65" s="80" t="s">
        <v>321</v>
      </c>
      <c r="E65" s="101">
        <f t="shared" si="8"/>
        <v>0.97501693766937669</v>
      </c>
      <c r="F65" s="65"/>
      <c r="Q65" s="141" t="s">
        <v>333</v>
      </c>
      <c r="R65" s="142">
        <v>0.98634859349145065</v>
      </c>
      <c r="S65" s="141" t="s">
        <v>370</v>
      </c>
      <c r="W65" s="81" t="s">
        <v>11</v>
      </c>
      <c r="X65" s="82" t="s">
        <v>28</v>
      </c>
      <c r="Y65" s="82">
        <v>14</v>
      </c>
      <c r="Z65" s="82" t="s">
        <v>297</v>
      </c>
      <c r="AA65" s="102">
        <v>0.60422936152907691</v>
      </c>
    </row>
    <row r="66" spans="1:27" ht="13.8" x14ac:dyDescent="0.3">
      <c r="A66" s="81" t="s">
        <v>54</v>
      </c>
      <c r="B66" s="82" t="s">
        <v>56</v>
      </c>
      <c r="C66" s="82">
        <v>12</v>
      </c>
      <c r="D66" s="82" t="s">
        <v>325</v>
      </c>
      <c r="E66" s="102">
        <f t="shared" si="8"/>
        <v>0.99417211067658851</v>
      </c>
      <c r="F66" s="69"/>
      <c r="Q66" s="141" t="s">
        <v>334</v>
      </c>
      <c r="R66" s="142">
        <v>0.96644084643352246</v>
      </c>
      <c r="S66" s="141" t="s">
        <v>370</v>
      </c>
      <c r="W66" s="81" t="s">
        <v>18</v>
      </c>
      <c r="X66" s="82" t="s">
        <v>10</v>
      </c>
      <c r="Y66" s="82">
        <v>16</v>
      </c>
      <c r="Z66" s="82" t="s">
        <v>86</v>
      </c>
      <c r="AA66" s="102">
        <v>0.58142655748172922</v>
      </c>
    </row>
    <row r="67" spans="1:27" ht="13.8" x14ac:dyDescent="0.3">
      <c r="A67" s="79" t="s">
        <v>265</v>
      </c>
      <c r="B67" s="80" t="s">
        <v>61</v>
      </c>
      <c r="C67" s="80">
        <v>11</v>
      </c>
      <c r="D67" s="80" t="s">
        <v>313</v>
      </c>
      <c r="E67" s="101">
        <f t="shared" si="8"/>
        <v>0.99872589064335693</v>
      </c>
      <c r="F67" s="69"/>
      <c r="Q67" s="141" t="s">
        <v>335</v>
      </c>
      <c r="R67" s="142">
        <v>0.84932154135723226</v>
      </c>
      <c r="S67" s="141" t="s">
        <v>370</v>
      </c>
      <c r="W67" s="79" t="s">
        <v>40</v>
      </c>
      <c r="X67" s="80" t="s">
        <v>49</v>
      </c>
      <c r="Y67" s="80">
        <v>13</v>
      </c>
      <c r="Z67" s="80" t="s">
        <v>310</v>
      </c>
      <c r="AA67" s="101">
        <v>0.58034319753835939</v>
      </c>
    </row>
    <row r="68" spans="1:27" ht="13.8" x14ac:dyDescent="0.3">
      <c r="A68" s="81" t="s">
        <v>42</v>
      </c>
      <c r="B68" s="82" t="s">
        <v>65</v>
      </c>
      <c r="C68" s="82">
        <v>10</v>
      </c>
      <c r="D68" s="82" t="s">
        <v>320</v>
      </c>
      <c r="E68" s="102">
        <f t="shared" si="8"/>
        <v>0.89259170051200387</v>
      </c>
      <c r="F68" s="69"/>
      <c r="G68" s="66"/>
      <c r="Q68" s="141" t="s">
        <v>336</v>
      </c>
      <c r="R68" s="142">
        <v>1</v>
      </c>
      <c r="S68" s="141" t="s">
        <v>370</v>
      </c>
      <c r="W68" s="81" t="s">
        <v>45</v>
      </c>
      <c r="X68" s="82" t="s">
        <v>28</v>
      </c>
      <c r="Y68" s="82">
        <v>14</v>
      </c>
      <c r="Z68" s="82" t="s">
        <v>318</v>
      </c>
      <c r="AA68" s="102">
        <v>0.57546119039331711</v>
      </c>
    </row>
    <row r="69" spans="1:27" ht="14.4" thickBot="1" x14ac:dyDescent="0.35">
      <c r="A69" s="147" t="s">
        <v>248</v>
      </c>
      <c r="B69" s="148" t="s">
        <v>123</v>
      </c>
      <c r="C69" s="148">
        <v>6</v>
      </c>
      <c r="D69" s="148" t="s">
        <v>294</v>
      </c>
      <c r="E69" s="149">
        <f t="shared" si="8"/>
        <v>0.27230062686467099</v>
      </c>
      <c r="F69" s="69"/>
      <c r="Q69" s="141" t="s">
        <v>337</v>
      </c>
      <c r="R69" s="142">
        <v>0.94699999999999995</v>
      </c>
      <c r="S69" s="141" t="s">
        <v>370</v>
      </c>
      <c r="W69" s="154" t="s">
        <v>369</v>
      </c>
      <c r="X69" s="156" t="s">
        <v>10</v>
      </c>
      <c r="Y69" s="156">
        <v>16</v>
      </c>
      <c r="Z69" s="156" t="s">
        <v>368</v>
      </c>
      <c r="AA69" s="159">
        <v>0.55330389203021169</v>
      </c>
    </row>
    <row r="70" spans="1:27" ht="13.8" x14ac:dyDescent="0.3">
      <c r="A70" s="79" t="s">
        <v>262</v>
      </c>
      <c r="B70" s="80" t="s">
        <v>108</v>
      </c>
      <c r="C70" s="80">
        <v>19</v>
      </c>
      <c r="D70" s="80" t="s">
        <v>309</v>
      </c>
      <c r="E70" s="101">
        <f t="shared" si="8"/>
        <v>0.77794419936265724</v>
      </c>
      <c r="F70" s="69"/>
      <c r="G70" s="66"/>
      <c r="Q70" s="99"/>
      <c r="R70" s="98"/>
      <c r="S70" s="97"/>
      <c r="W70" s="83" t="s">
        <v>39</v>
      </c>
      <c r="X70" s="80" t="s">
        <v>49</v>
      </c>
      <c r="Y70" s="80">
        <v>13</v>
      </c>
      <c r="Z70" s="110" t="s">
        <v>301</v>
      </c>
      <c r="AA70" s="111">
        <v>0.44575810739314115</v>
      </c>
    </row>
    <row r="71" spans="1:27" ht="13.8" x14ac:dyDescent="0.3">
      <c r="A71" s="79" t="s">
        <v>263</v>
      </c>
      <c r="B71" s="80" t="s">
        <v>2</v>
      </c>
      <c r="C71" s="80">
        <v>17</v>
      </c>
      <c r="D71" s="80" t="s">
        <v>282</v>
      </c>
      <c r="E71" s="101">
        <f t="shared" si="8"/>
        <v>0.87497195036407094</v>
      </c>
      <c r="F71" s="65"/>
      <c r="Q71" s="99"/>
      <c r="R71" s="98"/>
      <c r="S71" s="97"/>
      <c r="W71" s="83" t="s">
        <v>43</v>
      </c>
      <c r="X71" s="80" t="s">
        <v>16</v>
      </c>
      <c r="Y71" s="80">
        <v>15</v>
      </c>
      <c r="Z71" s="110" t="s">
        <v>324</v>
      </c>
      <c r="AA71" s="111">
        <v>0.42404692082111439</v>
      </c>
    </row>
    <row r="72" spans="1:27" ht="13.8" x14ac:dyDescent="0.3">
      <c r="A72" s="83" t="s">
        <v>264</v>
      </c>
      <c r="B72" s="110" t="s">
        <v>56</v>
      </c>
      <c r="C72" s="110">
        <v>12</v>
      </c>
      <c r="D72" s="110" t="s">
        <v>332</v>
      </c>
      <c r="E72" s="111">
        <f t="shared" si="8"/>
        <v>0.97028603165787286</v>
      </c>
      <c r="F72" s="69"/>
      <c r="Q72" s="99"/>
      <c r="R72" s="98"/>
      <c r="S72" s="97"/>
      <c r="W72" s="83" t="s">
        <v>12</v>
      </c>
      <c r="X72" s="80" t="s">
        <v>16</v>
      </c>
      <c r="Y72" s="80">
        <v>15</v>
      </c>
      <c r="Z72" s="80" t="s">
        <v>308</v>
      </c>
      <c r="AA72" s="101">
        <v>0.36017814864816144</v>
      </c>
    </row>
    <row r="73" spans="1:27" ht="13.8" x14ac:dyDescent="0.3">
      <c r="A73" s="83" t="s">
        <v>50</v>
      </c>
      <c r="B73" s="84" t="s">
        <v>372</v>
      </c>
      <c r="C73" s="84"/>
      <c r="D73" s="110" t="s">
        <v>286</v>
      </c>
      <c r="E73" s="111">
        <f t="shared" si="8"/>
        <v>0.99675869094774683</v>
      </c>
      <c r="F73" s="12"/>
      <c r="Q73" s="99"/>
      <c r="R73" s="98"/>
      <c r="S73" s="97"/>
      <c r="W73" s="155" t="s">
        <v>248</v>
      </c>
      <c r="X73" s="157" t="s">
        <v>123</v>
      </c>
      <c r="Y73" s="157">
        <v>6</v>
      </c>
      <c r="Z73" s="157" t="s">
        <v>294</v>
      </c>
      <c r="AA73" s="160">
        <v>0.27230062686467099</v>
      </c>
    </row>
    <row r="74" spans="1:27" ht="14.4" thickBot="1" x14ac:dyDescent="0.35">
      <c r="A74" s="91" t="s">
        <v>76</v>
      </c>
      <c r="B74" s="92" t="s">
        <v>372</v>
      </c>
      <c r="C74" s="92"/>
      <c r="D74" s="92" t="s">
        <v>333</v>
      </c>
      <c r="E74" s="104">
        <f t="shared" si="8"/>
        <v>0.98634859349145065</v>
      </c>
      <c r="F74" s="9"/>
      <c r="Q74" s="99"/>
      <c r="R74" s="98"/>
      <c r="S74" s="97"/>
      <c r="W74" s="112" t="s">
        <v>259</v>
      </c>
      <c r="X74" s="158" t="s">
        <v>49</v>
      </c>
      <c r="Y74" s="158">
        <v>13</v>
      </c>
      <c r="Z74" s="158" t="s">
        <v>281</v>
      </c>
      <c r="AA74" s="161">
        <v>0.27216238256230779</v>
      </c>
    </row>
    <row r="75" spans="1:27" ht="13.8" x14ac:dyDescent="0.3">
      <c r="A75" s="76" t="s">
        <v>135</v>
      </c>
      <c r="B75" s="78" t="s">
        <v>28</v>
      </c>
      <c r="C75" s="77">
        <f>AVERAGE(C7:C69)</f>
        <v>14.174603174603174</v>
      </c>
      <c r="D75" s="77"/>
      <c r="E75" s="77"/>
      <c r="F75" s="9"/>
      <c r="Q75" s="99"/>
      <c r="R75" s="98"/>
      <c r="S75" s="97"/>
    </row>
    <row r="76" spans="1:27" ht="13.8" x14ac:dyDescent="0.3">
      <c r="A76" s="7"/>
      <c r="B76" s="5"/>
      <c r="F76" s="9"/>
      <c r="Q76" s="99"/>
      <c r="R76" s="100"/>
      <c r="S76" s="99"/>
    </row>
    <row r="77" spans="1:27" x14ac:dyDescent="0.25">
      <c r="A77" s="7"/>
      <c r="B77" s="5"/>
      <c r="F77" s="14"/>
    </row>
    <row r="78" spans="1:27" x14ac:dyDescent="0.25">
      <c r="A78" s="85" t="s">
        <v>266</v>
      </c>
      <c r="F78" s="14"/>
    </row>
    <row r="79" spans="1:27" x14ac:dyDescent="0.25">
      <c r="A79" s="85" t="s">
        <v>365</v>
      </c>
      <c r="B79" s="133"/>
      <c r="C79" s="134"/>
      <c r="D79" s="134"/>
      <c r="E79" s="134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32" t="s">
        <v>355</v>
      </c>
      <c r="C80" s="134"/>
      <c r="D80" s="134"/>
      <c r="E80" s="134"/>
      <c r="F80" s="135"/>
      <c r="AA80" s="136"/>
    </row>
    <row r="81" spans="1:27" s="133" customFormat="1" x14ac:dyDescent="0.25">
      <c r="A81" s="132" t="s">
        <v>356</v>
      </c>
      <c r="C81" s="134"/>
      <c r="D81" s="134"/>
      <c r="E81" s="134"/>
      <c r="F81" s="135"/>
      <c r="AA81" s="136"/>
    </row>
    <row r="82" spans="1:27" s="133" customFormat="1" x14ac:dyDescent="0.25">
      <c r="A82" s="132" t="s">
        <v>357</v>
      </c>
      <c r="B82" s="1"/>
      <c r="C82" s="4"/>
      <c r="D82" s="14"/>
      <c r="E82" s="1"/>
      <c r="F82" s="135"/>
      <c r="G82" s="1"/>
      <c r="W82" s="1"/>
      <c r="X82" s="1"/>
      <c r="Y82" s="1"/>
      <c r="Z82" s="1"/>
      <c r="AA82" s="1"/>
    </row>
    <row r="83" spans="1:27" x14ac:dyDescent="0.25">
      <c r="A83" s="85" t="s">
        <v>358</v>
      </c>
      <c r="D83" s="14"/>
      <c r="E83" s="1"/>
      <c r="AA83" s="1"/>
    </row>
    <row r="84" spans="1:27" x14ac:dyDescent="0.25">
      <c r="A84" s="85"/>
      <c r="D84" s="14"/>
      <c r="E84" s="1"/>
      <c r="AA84" s="1"/>
    </row>
    <row r="85" spans="1:27" x14ac:dyDescent="0.25">
      <c r="A85" s="85"/>
    </row>
    <row r="86" spans="1:27" x14ac:dyDescent="0.25">
      <c r="A86" s="33"/>
      <c r="E86" s="120"/>
      <c r="F86" s="14"/>
    </row>
    <row r="87" spans="1:27" x14ac:dyDescent="0.25">
      <c r="E87" s="120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2060"/>
    <pageSetUpPr fitToPage="1"/>
  </sheetPr>
  <dimension ref="A1:AH89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361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73" t="s">
        <v>0</v>
      </c>
      <c r="B6" s="74" t="s">
        <v>362</v>
      </c>
      <c r="C6" s="20"/>
      <c r="D6" s="20"/>
      <c r="E6" s="105">
        <v>40178</v>
      </c>
      <c r="W6" s="73" t="s">
        <v>0</v>
      </c>
      <c r="X6" s="74" t="s">
        <v>362</v>
      </c>
      <c r="Y6" s="20"/>
      <c r="Z6" s="20"/>
      <c r="AA6" s="105">
        <v>40178</v>
      </c>
      <c r="AC6" s="108" t="s">
        <v>137</v>
      </c>
      <c r="AD6" s="109"/>
      <c r="AE6" s="109"/>
      <c r="AF6" s="77">
        <f>AVERAGE(Y$13:Y$47)</f>
        <v>14.2</v>
      </c>
      <c r="AG6" s="126"/>
    </row>
    <row r="7" spans="1:33" ht="14.4" thickBot="1" x14ac:dyDescent="0.35">
      <c r="A7" s="79" t="s">
        <v>6</v>
      </c>
      <c r="B7" s="80" t="s">
        <v>110</v>
      </c>
      <c r="C7" s="80">
        <v>18</v>
      </c>
      <c r="D7" s="80" t="s">
        <v>312</v>
      </c>
      <c r="E7" s="101">
        <f>VLOOKUP($D7,$Q$7:$R$69,2,0)</f>
        <v>0.99706741779950658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0.82576712904581762</v>
      </c>
      <c r="S7" s="141" t="s">
        <v>370</v>
      </c>
      <c r="W7" s="83" t="s">
        <v>87</v>
      </c>
      <c r="X7" s="110" t="s">
        <v>10</v>
      </c>
      <c r="Y7" s="110">
        <v>16</v>
      </c>
      <c r="Z7" s="110" t="s">
        <v>303</v>
      </c>
      <c r="AA7" s="114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4</v>
      </c>
      <c r="B8" s="80" t="s">
        <v>2</v>
      </c>
      <c r="C8" s="80">
        <v>17</v>
      </c>
      <c r="D8" s="80" t="s">
        <v>368</v>
      </c>
      <c r="E8" s="101">
        <f>VLOOKUP($D8,$Q$7:$R$69,2,0)</f>
        <v>0.55330389203021169</v>
      </c>
      <c r="F8" s="65"/>
      <c r="G8" s="72" t="s">
        <v>138</v>
      </c>
      <c r="H8" s="86">
        <f>COUNTIF(C$7:C$75,"&gt;16")</f>
        <v>5</v>
      </c>
      <c r="I8" s="87">
        <f>H8/H$14</f>
        <v>7.575757575757576E-2</v>
      </c>
      <c r="K8" s="66"/>
      <c r="M8" s="66"/>
      <c r="N8" s="66"/>
      <c r="O8" s="67"/>
      <c r="Q8" s="141" t="s">
        <v>274</v>
      </c>
      <c r="R8" s="142">
        <v>0.97067096880946468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4" t="s">
        <v>372</v>
      </c>
      <c r="AC8" s="72" t="s">
        <v>138</v>
      </c>
      <c r="AD8" s="86">
        <f>COUNTIF(Y$13:Y$47,"&gt;16")</f>
        <v>3</v>
      </c>
      <c r="AE8" s="87">
        <f>AD8/AD$14</f>
        <v>8.5714285714285715E-2</v>
      </c>
      <c r="AG8" s="127"/>
    </row>
    <row r="9" spans="1:33" ht="13.8" x14ac:dyDescent="0.3">
      <c r="A9" s="79" t="s">
        <v>7</v>
      </c>
      <c r="B9" s="80" t="s">
        <v>2</v>
      </c>
      <c r="C9" s="80">
        <v>17</v>
      </c>
      <c r="D9" s="80" t="s">
        <v>327</v>
      </c>
      <c r="E9" s="101">
        <f t="shared" ref="E9:E68" si="0">VLOOKUP($D9,$Q$7:$R$75,2,0)</f>
        <v>0.93000422702993502</v>
      </c>
      <c r="F9" s="65"/>
      <c r="G9" s="72" t="s">
        <v>10</v>
      </c>
      <c r="H9" s="86">
        <f>COUNTIF(C$7:C$75,"=16")</f>
        <v>8</v>
      </c>
      <c r="I9" s="87">
        <f t="shared" ref="I9:I14" si="1">H9/H$14</f>
        <v>0.12121212121212122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4" t="s">
        <v>372</v>
      </c>
      <c r="AC9" s="72" t="s">
        <v>10</v>
      </c>
      <c r="AD9" s="86">
        <f>COUNTIF(Y$13:Y$47,"=16")</f>
        <v>4</v>
      </c>
      <c r="AE9" s="87">
        <f t="shared" ref="AE9:AE14" si="2">AD9/AD$14</f>
        <v>0.11428571428571428</v>
      </c>
      <c r="AG9" s="127"/>
    </row>
    <row r="10" spans="1:33" ht="13.8" x14ac:dyDescent="0.3">
      <c r="A10" s="81" t="s">
        <v>3</v>
      </c>
      <c r="B10" s="82" t="s">
        <v>10</v>
      </c>
      <c r="C10" s="82">
        <v>16</v>
      </c>
      <c r="D10" s="82" t="s">
        <v>291</v>
      </c>
      <c r="E10" s="102">
        <f t="shared" si="0"/>
        <v>0.89410444897115693</v>
      </c>
      <c r="F10" s="65"/>
      <c r="G10" s="72" t="s">
        <v>16</v>
      </c>
      <c r="H10" s="86">
        <f>COUNTIF(C$7:C$75,"=15")</f>
        <v>15</v>
      </c>
      <c r="I10" s="87">
        <f t="shared" si="1"/>
        <v>0.22727272727272727</v>
      </c>
      <c r="K10" s="66"/>
      <c r="M10" s="66"/>
      <c r="N10" s="66"/>
      <c r="O10" s="67"/>
      <c r="Q10" s="141" t="s">
        <v>276</v>
      </c>
      <c r="R10" s="142">
        <v>0.91262379340604238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4" t="s">
        <v>372</v>
      </c>
      <c r="AC10" s="72" t="s">
        <v>16</v>
      </c>
      <c r="AD10" s="86">
        <f>COUNTIF(Y$13:Y$47,"=15")</f>
        <v>7</v>
      </c>
      <c r="AE10" s="87">
        <f t="shared" si="2"/>
        <v>0.2</v>
      </c>
      <c r="AG10" s="127"/>
    </row>
    <row r="11" spans="1:33" ht="13.8" x14ac:dyDescent="0.3">
      <c r="A11" s="81" t="s">
        <v>18</v>
      </c>
      <c r="B11" s="82" t="s">
        <v>10</v>
      </c>
      <c r="C11" s="82">
        <v>16</v>
      </c>
      <c r="D11" s="82" t="s">
        <v>86</v>
      </c>
      <c r="E11" s="102">
        <f t="shared" si="0"/>
        <v>0.58142655748172922</v>
      </c>
      <c r="F11" s="65"/>
      <c r="G11" s="72" t="s">
        <v>28</v>
      </c>
      <c r="H11" s="86">
        <f>COUNTIF(C$7:C$75,"=14")</f>
        <v>19</v>
      </c>
      <c r="I11" s="87">
        <f t="shared" si="1"/>
        <v>0.2878787878787879</v>
      </c>
      <c r="K11" s="67"/>
      <c r="L11" s="4"/>
      <c r="M11" s="67"/>
      <c r="N11" s="67"/>
      <c r="O11" s="67"/>
      <c r="Q11" s="141" t="s">
        <v>277</v>
      </c>
      <c r="R11" s="142">
        <v>0.9427287640364086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4" t="s">
        <v>372</v>
      </c>
      <c r="AC11" s="72" t="s">
        <v>28</v>
      </c>
      <c r="AD11" s="86">
        <f>COUNTIF(Y$13:Y$47,"=14")</f>
        <v>10</v>
      </c>
      <c r="AE11" s="87">
        <f t="shared" si="2"/>
        <v>0.2857142857142857</v>
      </c>
      <c r="AG11" s="127"/>
    </row>
    <row r="12" spans="1:33" ht="13.8" x14ac:dyDescent="0.3">
      <c r="A12" s="81" t="s">
        <v>64</v>
      </c>
      <c r="B12" s="82" t="s">
        <v>10</v>
      </c>
      <c r="C12" s="82">
        <v>16</v>
      </c>
      <c r="D12" s="82" t="s">
        <v>287</v>
      </c>
      <c r="E12" s="102">
        <f t="shared" si="0"/>
        <v>1</v>
      </c>
      <c r="F12" s="65"/>
      <c r="G12" s="72" t="s">
        <v>49</v>
      </c>
      <c r="H12" s="86">
        <f>COUNTIF(C$7:C$75,"=13")</f>
        <v>14</v>
      </c>
      <c r="I12" s="87">
        <f t="shared" si="1"/>
        <v>0.21212121212121213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4" t="s">
        <v>372</v>
      </c>
      <c r="AC12" s="72" t="s">
        <v>49</v>
      </c>
      <c r="AD12" s="86">
        <f>COUNTIF(Y$13:Y$47,"=13")</f>
        <v>7</v>
      </c>
      <c r="AE12" s="87">
        <f t="shared" si="2"/>
        <v>0.2</v>
      </c>
      <c r="AG12" s="127"/>
    </row>
    <row r="13" spans="1:33" ht="14.4" thickBot="1" x14ac:dyDescent="0.35">
      <c r="A13" s="81" t="s">
        <v>32</v>
      </c>
      <c r="B13" s="82" t="s">
        <v>10</v>
      </c>
      <c r="C13" s="82">
        <v>16</v>
      </c>
      <c r="D13" s="82" t="s">
        <v>289</v>
      </c>
      <c r="E13" s="102">
        <f t="shared" si="0"/>
        <v>0.7497019635343618</v>
      </c>
      <c r="F13" s="65"/>
      <c r="G13" s="93" t="s">
        <v>79</v>
      </c>
      <c r="H13" s="94">
        <f>COUNTIF(C$7:C$75,"&lt;13")</f>
        <v>5</v>
      </c>
      <c r="I13" s="95">
        <f t="shared" si="1"/>
        <v>7.575757575757576E-2</v>
      </c>
      <c r="Q13" s="141" t="s">
        <v>279</v>
      </c>
      <c r="R13" s="142">
        <v>0.70643925978729205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4">
        <v>1.0333026830763428</v>
      </c>
      <c r="AC13" s="93" t="s">
        <v>79</v>
      </c>
      <c r="AD13" s="94">
        <f>COUNTIF(Y$13:Y$47,"&lt;13")</f>
        <v>4</v>
      </c>
      <c r="AE13" s="95">
        <f t="shared" si="2"/>
        <v>0.11428571428571428</v>
      </c>
      <c r="AG13" s="127"/>
    </row>
    <row r="14" spans="1:33" ht="13.8" x14ac:dyDescent="0.3">
      <c r="A14" s="81" t="s">
        <v>19</v>
      </c>
      <c r="B14" s="82" t="s">
        <v>10</v>
      </c>
      <c r="C14" s="82">
        <v>16</v>
      </c>
      <c r="D14" s="82" t="s">
        <v>290</v>
      </c>
      <c r="E14" s="102">
        <f t="shared" si="0"/>
        <v>0.96341849943457658</v>
      </c>
      <c r="F14" s="65"/>
      <c r="G14" s="88" t="s">
        <v>80</v>
      </c>
      <c r="H14" s="89">
        <f>SUM(H8:H13)</f>
        <v>66</v>
      </c>
      <c r="I14" s="90">
        <f t="shared" si="1"/>
        <v>1</v>
      </c>
      <c r="Q14" s="141" t="s">
        <v>280</v>
      </c>
      <c r="R14" s="142">
        <v>0.7469877361024081</v>
      </c>
      <c r="S14" s="141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4">
        <v>1.0293089747728885</v>
      </c>
      <c r="AC14" s="88" t="s">
        <v>80</v>
      </c>
      <c r="AD14" s="89">
        <f>SUM(AD8:AD13)</f>
        <v>35</v>
      </c>
      <c r="AE14" s="90">
        <f t="shared" si="2"/>
        <v>1</v>
      </c>
      <c r="AG14" s="127"/>
    </row>
    <row r="15" spans="1:33" ht="13.8" x14ac:dyDescent="0.3">
      <c r="A15" s="81" t="s">
        <v>87</v>
      </c>
      <c r="B15" s="82" t="s">
        <v>10</v>
      </c>
      <c r="C15" s="82">
        <v>16</v>
      </c>
      <c r="D15" s="82" t="s">
        <v>303</v>
      </c>
      <c r="E15" s="102" t="s">
        <v>372</v>
      </c>
      <c r="F15" s="69"/>
      <c r="K15" s="9"/>
      <c r="Q15" s="141" t="s">
        <v>281</v>
      </c>
      <c r="R15" s="142">
        <v>0.27216238256230779</v>
      </c>
      <c r="S15" s="143" t="s">
        <v>86</v>
      </c>
      <c r="W15" s="83" t="s">
        <v>64</v>
      </c>
      <c r="X15" s="110" t="s">
        <v>10</v>
      </c>
      <c r="Y15" s="110">
        <v>16</v>
      </c>
      <c r="Z15" s="110" t="s">
        <v>287</v>
      </c>
      <c r="AA15" s="114">
        <v>1</v>
      </c>
      <c r="AG15" s="127"/>
    </row>
    <row r="16" spans="1:33" ht="13.8" x14ac:dyDescent="0.3">
      <c r="A16" s="81" t="s">
        <v>5</v>
      </c>
      <c r="B16" s="82" t="s">
        <v>10</v>
      </c>
      <c r="C16" s="82">
        <v>16</v>
      </c>
      <c r="D16" s="82" t="s">
        <v>311</v>
      </c>
      <c r="E16" s="102" t="s">
        <v>372</v>
      </c>
      <c r="F16" s="65"/>
      <c r="K16" s="9"/>
      <c r="L16" s="4"/>
      <c r="Q16" s="141" t="s">
        <v>282</v>
      </c>
      <c r="R16" s="142">
        <v>0.87497195036407094</v>
      </c>
      <c r="S16" s="141" t="s">
        <v>370</v>
      </c>
      <c r="W16" s="83" t="s">
        <v>24</v>
      </c>
      <c r="X16" s="110" t="s">
        <v>16</v>
      </c>
      <c r="Y16" s="110">
        <v>15</v>
      </c>
      <c r="Z16" s="110" t="s">
        <v>323</v>
      </c>
      <c r="AA16" s="114">
        <v>1</v>
      </c>
      <c r="AG16" s="127"/>
    </row>
    <row r="17" spans="1:33" ht="13.8" x14ac:dyDescent="0.3">
      <c r="A17" s="81" t="s">
        <v>14</v>
      </c>
      <c r="B17" s="82" t="s">
        <v>10</v>
      </c>
      <c r="C17" s="82">
        <v>16</v>
      </c>
      <c r="D17" s="82" t="s">
        <v>334</v>
      </c>
      <c r="E17" s="102">
        <f t="shared" si="0"/>
        <v>0.96644084643352246</v>
      </c>
      <c r="F17" s="65"/>
      <c r="K17" s="9"/>
      <c r="L17" s="4"/>
      <c r="Q17" s="141" t="s">
        <v>283</v>
      </c>
      <c r="R17" s="142">
        <v>0.90135028841111697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4">
        <v>1</v>
      </c>
      <c r="AC17" s="108" t="s">
        <v>139</v>
      </c>
      <c r="AD17" s="109"/>
      <c r="AE17" s="109"/>
      <c r="AF17" s="77">
        <f>AVERAGE(Y$48:Y$67)</f>
        <v>14.6</v>
      </c>
      <c r="AG17" s="126"/>
    </row>
    <row r="18" spans="1:33" ht="14.4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0"/>
        <v>0.91262379340604238</v>
      </c>
      <c r="F18" s="65"/>
      <c r="K18" s="9"/>
      <c r="L18" s="4"/>
      <c r="N18" s="4"/>
      <c r="Q18" s="141" t="s">
        <v>284</v>
      </c>
      <c r="R18" s="142">
        <v>0.91044690077830015</v>
      </c>
      <c r="S18" s="141" t="s">
        <v>370</v>
      </c>
      <c r="W18" s="83" t="s">
        <v>58</v>
      </c>
      <c r="X18" s="110" t="s">
        <v>49</v>
      </c>
      <c r="Y18" s="110">
        <v>13</v>
      </c>
      <c r="Z18" s="110" t="s">
        <v>275</v>
      </c>
      <c r="AA18" s="114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0"/>
        <v>0.84890438247011957</v>
      </c>
      <c r="F19" s="65"/>
      <c r="K19" s="9"/>
      <c r="L19" s="4"/>
      <c r="N19" s="4"/>
      <c r="Q19" s="141" t="s">
        <v>285</v>
      </c>
      <c r="R19" s="142">
        <v>0.72270267536539723</v>
      </c>
      <c r="S19" s="143" t="s">
        <v>371</v>
      </c>
      <c r="W19" s="83" t="s">
        <v>59</v>
      </c>
      <c r="X19" s="110" t="s">
        <v>49</v>
      </c>
      <c r="Y19" s="110">
        <v>13</v>
      </c>
      <c r="Z19" s="110" t="s">
        <v>336</v>
      </c>
      <c r="AA19" s="114">
        <v>1</v>
      </c>
      <c r="AC19" s="72" t="s">
        <v>138</v>
      </c>
      <c r="AD19" s="86">
        <f>COUNTIF(Y$48:Y$67,"&gt;16")</f>
        <v>2</v>
      </c>
      <c r="AE19" s="87">
        <f>AD19/AD$14</f>
        <v>5.7142857142857141E-2</v>
      </c>
      <c r="AG19" s="127"/>
    </row>
    <row r="20" spans="1:33" ht="13.8" x14ac:dyDescent="0.3">
      <c r="A20" s="83" t="s">
        <v>253</v>
      </c>
      <c r="B20" s="80" t="s">
        <v>16</v>
      </c>
      <c r="C20" s="80">
        <v>15</v>
      </c>
      <c r="D20" s="80" t="s">
        <v>330</v>
      </c>
      <c r="E20" s="101">
        <f t="shared" si="0"/>
        <v>0.66731657086909912</v>
      </c>
      <c r="F20" s="65"/>
      <c r="K20" s="9"/>
      <c r="L20" s="4"/>
      <c r="N20" s="4"/>
      <c r="Q20" s="141" t="s">
        <v>286</v>
      </c>
      <c r="R20" s="142">
        <v>0.99675869094774683</v>
      </c>
      <c r="S20" s="141" t="s">
        <v>370</v>
      </c>
      <c r="W20" s="83" t="s">
        <v>53</v>
      </c>
      <c r="X20" s="110" t="s">
        <v>16</v>
      </c>
      <c r="Y20" s="110">
        <v>15</v>
      </c>
      <c r="Z20" s="110" t="s">
        <v>317</v>
      </c>
      <c r="AA20" s="114">
        <v>0.99967400162999187</v>
      </c>
      <c r="AC20" s="72" t="s">
        <v>10</v>
      </c>
      <c r="AD20" s="86">
        <f>COUNTIF(Y$48:Y$67,"=16")</f>
        <v>2</v>
      </c>
      <c r="AE20" s="87">
        <f t="shared" ref="AE20:AE25" si="3">AD20/AD$14</f>
        <v>5.7142857142857141E-2</v>
      </c>
      <c r="AG20" s="127"/>
    </row>
    <row r="21" spans="1:33" ht="13.8" x14ac:dyDescent="0.3">
      <c r="A21" s="83" t="s">
        <v>254</v>
      </c>
      <c r="B21" s="80" t="s">
        <v>16</v>
      </c>
      <c r="C21" s="80">
        <v>15</v>
      </c>
      <c r="D21" s="80" t="s">
        <v>304</v>
      </c>
      <c r="E21" s="101" t="s">
        <v>372</v>
      </c>
      <c r="F21" s="69"/>
      <c r="Q21" s="141" t="s">
        <v>86</v>
      </c>
      <c r="R21" s="142">
        <v>0.58142655748172922</v>
      </c>
      <c r="S21" s="143" t="s">
        <v>371</v>
      </c>
      <c r="W21" s="83" t="s">
        <v>265</v>
      </c>
      <c r="X21" s="110" t="s">
        <v>61</v>
      </c>
      <c r="Y21" s="110">
        <v>11</v>
      </c>
      <c r="Z21" s="110" t="s">
        <v>313</v>
      </c>
      <c r="AA21" s="114">
        <v>0.99872589064335693</v>
      </c>
      <c r="AC21" s="72" t="s">
        <v>16</v>
      </c>
      <c r="AD21" s="86">
        <f>COUNTIF(Y$48:Y$67,"=15")</f>
        <v>5</v>
      </c>
      <c r="AE21" s="87">
        <f t="shared" si="3"/>
        <v>0.14285714285714285</v>
      </c>
      <c r="AG21" s="127"/>
    </row>
    <row r="22" spans="1:33" ht="13.8" x14ac:dyDescent="0.3">
      <c r="A22" s="83" t="s">
        <v>255</v>
      </c>
      <c r="B22" s="80" t="s">
        <v>16</v>
      </c>
      <c r="C22" s="80">
        <v>15</v>
      </c>
      <c r="D22" s="80" t="s">
        <v>305</v>
      </c>
      <c r="E22" s="101" t="s">
        <v>372</v>
      </c>
      <c r="F22" s="65"/>
      <c r="Q22" s="141" t="s">
        <v>287</v>
      </c>
      <c r="R22" s="142">
        <v>1</v>
      </c>
      <c r="S22" s="141" t="s">
        <v>370</v>
      </c>
      <c r="W22" s="83" t="s">
        <v>6</v>
      </c>
      <c r="X22" s="110" t="s">
        <v>110</v>
      </c>
      <c r="Y22" s="110">
        <v>18</v>
      </c>
      <c r="Z22" s="110" t="s">
        <v>312</v>
      </c>
      <c r="AA22" s="114">
        <v>0.99706741779950658</v>
      </c>
      <c r="AC22" s="72" t="s">
        <v>28</v>
      </c>
      <c r="AD22" s="86">
        <f>COUNTIF(Y$48:Y$67,"=14")</f>
        <v>6</v>
      </c>
      <c r="AE22" s="87">
        <f t="shared" si="3"/>
        <v>0.17142857142857143</v>
      </c>
      <c r="AG22" s="127"/>
    </row>
    <row r="23" spans="1:33" ht="13.8" x14ac:dyDescent="0.3">
      <c r="A23" s="83" t="s">
        <v>12</v>
      </c>
      <c r="B23" s="80" t="s">
        <v>16</v>
      </c>
      <c r="C23" s="80">
        <v>15</v>
      </c>
      <c r="D23" s="80" t="s">
        <v>308</v>
      </c>
      <c r="E23" s="101">
        <f t="shared" si="0"/>
        <v>0.36017814864816144</v>
      </c>
      <c r="F23" s="65"/>
      <c r="Q23" s="141" t="s">
        <v>288</v>
      </c>
      <c r="R23" s="142">
        <v>0.81467245298615421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4">
        <v>0.99458022018280356</v>
      </c>
      <c r="AC23" s="72" t="s">
        <v>49</v>
      </c>
      <c r="AD23" s="86">
        <f>COUNTIF(Y$48:Y$67,"=13")</f>
        <v>5</v>
      </c>
      <c r="AE23" s="87">
        <f t="shared" si="3"/>
        <v>0.14285714285714285</v>
      </c>
      <c r="AG23" s="127"/>
    </row>
    <row r="24" spans="1:33" ht="14.4" thickBot="1" x14ac:dyDescent="0.35">
      <c r="A24" s="83" t="s">
        <v>52</v>
      </c>
      <c r="B24" s="80" t="s">
        <v>16</v>
      </c>
      <c r="C24" s="80">
        <v>15</v>
      </c>
      <c r="D24" s="80" t="s">
        <v>280</v>
      </c>
      <c r="E24" s="101">
        <f t="shared" si="0"/>
        <v>0.7469877361024081</v>
      </c>
      <c r="F24" s="65"/>
      <c r="Q24" s="141" t="s">
        <v>289</v>
      </c>
      <c r="R24" s="142">
        <v>0.7497019635343618</v>
      </c>
      <c r="S24" s="143" t="s">
        <v>371</v>
      </c>
      <c r="W24" s="83" t="s">
        <v>54</v>
      </c>
      <c r="X24" s="110" t="s">
        <v>56</v>
      </c>
      <c r="Y24" s="110">
        <v>12</v>
      </c>
      <c r="Z24" s="110" t="s">
        <v>325</v>
      </c>
      <c r="AA24" s="114">
        <v>0.99417211067658851</v>
      </c>
      <c r="AC24" s="93" t="s">
        <v>79</v>
      </c>
      <c r="AD24" s="94">
        <f>COUNTIF(Y$48:Y$67,"&lt;13")</f>
        <v>0</v>
      </c>
      <c r="AE24" s="95">
        <f t="shared" si="3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0"/>
        <v>0.75386351438754873</v>
      </c>
      <c r="F25" s="65"/>
      <c r="Q25" s="141" t="s">
        <v>290</v>
      </c>
      <c r="R25" s="142">
        <v>0.96341849943457658</v>
      </c>
      <c r="S25" s="141" t="s">
        <v>370</v>
      </c>
      <c r="W25" s="83" t="s">
        <v>75</v>
      </c>
      <c r="X25" s="110" t="s">
        <v>28</v>
      </c>
      <c r="Y25" s="110">
        <v>14</v>
      </c>
      <c r="Z25" s="110" t="s">
        <v>331</v>
      </c>
      <c r="AA25" s="114">
        <v>0.9915841495030967</v>
      </c>
      <c r="AC25" s="88" t="s">
        <v>80</v>
      </c>
      <c r="AD25" s="89">
        <f>SUM(AD19:AD24)</f>
        <v>20</v>
      </c>
      <c r="AE25" s="90">
        <f t="shared" si="3"/>
        <v>0.5714285714285714</v>
      </c>
      <c r="AG25" s="127"/>
    </row>
    <row r="26" spans="1:33" ht="13.8" x14ac:dyDescent="0.3">
      <c r="A26" s="83" t="s">
        <v>53</v>
      </c>
      <c r="B26" s="80" t="s">
        <v>16</v>
      </c>
      <c r="C26" s="80">
        <v>15</v>
      </c>
      <c r="D26" s="80" t="s">
        <v>317</v>
      </c>
      <c r="E26" s="101">
        <f t="shared" si="0"/>
        <v>0.99967400162999187</v>
      </c>
      <c r="F26" s="65"/>
      <c r="Q26" s="141" t="s">
        <v>291</v>
      </c>
      <c r="R26" s="142">
        <v>0.89410444897115693</v>
      </c>
      <c r="S26" s="141" t="s">
        <v>370</v>
      </c>
      <c r="W26" s="83" t="s">
        <v>41</v>
      </c>
      <c r="X26" s="110" t="s">
        <v>49</v>
      </c>
      <c r="Y26" s="110">
        <v>13</v>
      </c>
      <c r="Z26" s="110" t="s">
        <v>321</v>
      </c>
      <c r="AA26" s="114">
        <v>0.97501693766937669</v>
      </c>
      <c r="AG26" s="127"/>
    </row>
    <row r="27" spans="1:33" ht="13.8" x14ac:dyDescent="0.3">
      <c r="A27" s="83" t="s">
        <v>24</v>
      </c>
      <c r="B27" s="80" t="s">
        <v>16</v>
      </c>
      <c r="C27" s="80">
        <v>15</v>
      </c>
      <c r="D27" s="80" t="s">
        <v>323</v>
      </c>
      <c r="E27" s="101">
        <f t="shared" si="0"/>
        <v>1</v>
      </c>
      <c r="F27" s="65"/>
      <c r="Q27" s="141" t="s">
        <v>292</v>
      </c>
      <c r="R27" s="142">
        <v>1.0293089747728885</v>
      </c>
      <c r="S27" s="141" t="s">
        <v>370</v>
      </c>
      <c r="W27" s="83" t="s">
        <v>258</v>
      </c>
      <c r="X27" s="110" t="s">
        <v>28</v>
      </c>
      <c r="Y27" s="110">
        <v>14</v>
      </c>
      <c r="Z27" s="110" t="s">
        <v>274</v>
      </c>
      <c r="AA27" s="114">
        <v>0.97067096880946468</v>
      </c>
      <c r="AG27" s="127"/>
    </row>
    <row r="28" spans="1:33" ht="13.8" x14ac:dyDescent="0.3">
      <c r="A28" s="83" t="s">
        <v>256</v>
      </c>
      <c r="B28" s="80" t="s">
        <v>16</v>
      </c>
      <c r="C28" s="80">
        <v>15</v>
      </c>
      <c r="D28" s="80" t="s">
        <v>319</v>
      </c>
      <c r="E28" s="101">
        <f t="shared" si="0"/>
        <v>0.85164553720066594</v>
      </c>
      <c r="F28" s="65"/>
      <c r="Q28" s="141" t="s">
        <v>293</v>
      </c>
      <c r="R28" s="142">
        <v>1</v>
      </c>
      <c r="S28" s="141" t="s">
        <v>370</v>
      </c>
      <c r="W28" s="83" t="s">
        <v>264</v>
      </c>
      <c r="X28" s="110" t="s">
        <v>56</v>
      </c>
      <c r="Y28" s="110">
        <v>12</v>
      </c>
      <c r="Z28" s="110" t="s">
        <v>332</v>
      </c>
      <c r="AA28" s="114">
        <v>0.97028603165787286</v>
      </c>
      <c r="AC28" s="108" t="s">
        <v>140</v>
      </c>
      <c r="AD28" s="109"/>
      <c r="AE28" s="109"/>
      <c r="AF28" s="77">
        <f>AVERAGE(Y$68:Y$72)</f>
        <v>12.6</v>
      </c>
      <c r="AG28" s="126"/>
    </row>
    <row r="29" spans="1:33" ht="14.4" thickBot="1" x14ac:dyDescent="0.35">
      <c r="A29" s="83" t="s">
        <v>13</v>
      </c>
      <c r="B29" s="80" t="s">
        <v>16</v>
      </c>
      <c r="C29" s="80">
        <v>15</v>
      </c>
      <c r="D29" s="80" t="s">
        <v>326</v>
      </c>
      <c r="E29" s="101">
        <f t="shared" si="0"/>
        <v>0.77327600463039525</v>
      </c>
      <c r="F29" s="69"/>
      <c r="Q29" s="141" t="s">
        <v>294</v>
      </c>
      <c r="R29" s="142">
        <v>0.27230062686467099</v>
      </c>
      <c r="S29" s="141" t="s">
        <v>86</v>
      </c>
      <c r="W29" s="83" t="s">
        <v>14</v>
      </c>
      <c r="X29" s="110" t="s">
        <v>10</v>
      </c>
      <c r="Y29" s="110">
        <v>16</v>
      </c>
      <c r="Z29" s="110" t="s">
        <v>334</v>
      </c>
      <c r="AA29" s="114">
        <v>0.96644084643352246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25</v>
      </c>
      <c r="B30" s="80" t="s">
        <v>16</v>
      </c>
      <c r="C30" s="80">
        <v>15</v>
      </c>
      <c r="D30" s="80" t="s">
        <v>328</v>
      </c>
      <c r="E30" s="101">
        <f t="shared" si="0"/>
        <v>0.614337822671156</v>
      </c>
      <c r="F30" s="65"/>
      <c r="Q30" s="141" t="s">
        <v>295</v>
      </c>
      <c r="R30" s="142">
        <v>0.78356336260978665</v>
      </c>
      <c r="S30" s="143" t="s">
        <v>371</v>
      </c>
      <c r="W30" s="83" t="s">
        <v>19</v>
      </c>
      <c r="X30" s="110" t="s">
        <v>10</v>
      </c>
      <c r="Y30" s="110">
        <v>16</v>
      </c>
      <c r="Z30" s="110" t="s">
        <v>290</v>
      </c>
      <c r="AA30" s="114">
        <v>0.96341849943457658</v>
      </c>
      <c r="AC30" s="72" t="s">
        <v>138</v>
      </c>
      <c r="AD30" s="86">
        <f>COUNTIF(Y$68:Y$72,"&gt;16")</f>
        <v>0</v>
      </c>
      <c r="AE30" s="87">
        <f>AD30/AD$14</f>
        <v>0</v>
      </c>
    </row>
    <row r="31" spans="1:33" ht="13.8" x14ac:dyDescent="0.3">
      <c r="A31" s="83" t="s">
        <v>26</v>
      </c>
      <c r="B31" s="80" t="s">
        <v>16</v>
      </c>
      <c r="C31" s="80">
        <v>15</v>
      </c>
      <c r="D31" s="80" t="s">
        <v>335</v>
      </c>
      <c r="E31" s="101">
        <f t="shared" si="0"/>
        <v>0.84932154135723226</v>
      </c>
      <c r="F31" s="65"/>
      <c r="K31" s="66"/>
      <c r="L31" s="66"/>
      <c r="Q31" s="141" t="s">
        <v>296</v>
      </c>
      <c r="R31" s="142">
        <v>0.79472908539599674</v>
      </c>
      <c r="S31" s="143" t="s">
        <v>371</v>
      </c>
      <c r="W31" s="83" t="s">
        <v>512</v>
      </c>
      <c r="X31" s="110" t="s">
        <v>28</v>
      </c>
      <c r="Y31" s="110">
        <v>14</v>
      </c>
      <c r="Z31" s="110" t="s">
        <v>511</v>
      </c>
      <c r="AA31" s="114">
        <v>0.9619710194413027</v>
      </c>
      <c r="AC31" s="72" t="s">
        <v>10</v>
      </c>
      <c r="AD31" s="86">
        <f>COUNTIF(Y$68:Y$72,"=16")</f>
        <v>0</v>
      </c>
      <c r="AE31" s="87">
        <f t="shared" ref="AE31:AE36" si="4">AD31/AD$14</f>
        <v>0</v>
      </c>
    </row>
    <row r="32" spans="1:33" ht="13.8" x14ac:dyDescent="0.3">
      <c r="A32" s="83" t="s">
        <v>257</v>
      </c>
      <c r="B32" s="80" t="s">
        <v>16</v>
      </c>
      <c r="C32" s="80">
        <v>15</v>
      </c>
      <c r="D32" s="80" t="s">
        <v>337</v>
      </c>
      <c r="E32" s="101">
        <f t="shared" si="0"/>
        <v>0.94699999999999995</v>
      </c>
      <c r="F32" s="65"/>
      <c r="L32" s="66"/>
      <c r="Q32" s="141" t="s">
        <v>297</v>
      </c>
      <c r="R32" s="142">
        <v>0.60422936152907691</v>
      </c>
      <c r="S32" s="143" t="s">
        <v>371</v>
      </c>
      <c r="W32" s="83" t="s">
        <v>20</v>
      </c>
      <c r="X32" s="110" t="s">
        <v>28</v>
      </c>
      <c r="Y32" s="110">
        <v>14</v>
      </c>
      <c r="Z32" s="110" t="s">
        <v>302</v>
      </c>
      <c r="AA32" s="114">
        <v>0.96099371344273887</v>
      </c>
      <c r="AC32" s="72" t="s">
        <v>16</v>
      </c>
      <c r="AD32" s="86">
        <f>COUNTIF(Y$68:Y$72,"=15")</f>
        <v>1</v>
      </c>
      <c r="AE32" s="87">
        <f t="shared" si="4"/>
        <v>2.8571428571428571E-2</v>
      </c>
    </row>
    <row r="33" spans="1:31" ht="13.8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0"/>
        <v>0.97067096880946468</v>
      </c>
      <c r="F33" s="65"/>
      <c r="L33" s="66"/>
      <c r="Q33" s="141" t="s">
        <v>298</v>
      </c>
      <c r="R33" s="142">
        <v>0.66983442164179108</v>
      </c>
      <c r="S33" s="143" t="s">
        <v>371</v>
      </c>
      <c r="W33" s="83" t="s">
        <v>257</v>
      </c>
      <c r="X33" s="110" t="s">
        <v>16</v>
      </c>
      <c r="Y33" s="110">
        <v>15</v>
      </c>
      <c r="Z33" s="110" t="s">
        <v>337</v>
      </c>
      <c r="AA33" s="114">
        <v>0.94699999999999995</v>
      </c>
      <c r="AC33" s="72" t="s">
        <v>28</v>
      </c>
      <c r="AD33" s="86">
        <f>COUNTIF(Y$68:Y$72,"=14")</f>
        <v>2</v>
      </c>
      <c r="AE33" s="87">
        <f t="shared" si="4"/>
        <v>5.7142857142857141E-2</v>
      </c>
    </row>
    <row r="34" spans="1:31" ht="13.8" x14ac:dyDescent="0.3">
      <c r="A34" s="81" t="s">
        <v>29</v>
      </c>
      <c r="B34" s="82" t="s">
        <v>28</v>
      </c>
      <c r="C34" s="82">
        <v>14</v>
      </c>
      <c r="D34" s="82" t="s">
        <v>285</v>
      </c>
      <c r="E34" s="102">
        <f t="shared" si="0"/>
        <v>0.72270267536539723</v>
      </c>
      <c r="F34" s="65"/>
      <c r="H34" s="4"/>
      <c r="I34" s="4"/>
      <c r="L34" s="66"/>
      <c r="Q34" s="141" t="s">
        <v>300</v>
      </c>
      <c r="R34" s="142">
        <v>1.0333026830763428</v>
      </c>
      <c r="S34" s="141" t="s">
        <v>370</v>
      </c>
      <c r="W34" s="83" t="s">
        <v>55</v>
      </c>
      <c r="X34" s="110" t="s">
        <v>49</v>
      </c>
      <c r="Y34" s="110">
        <v>13</v>
      </c>
      <c r="Z34" s="110" t="s">
        <v>277</v>
      </c>
      <c r="AA34" s="114">
        <v>0.9427287640364086</v>
      </c>
      <c r="AC34" s="72" t="s">
        <v>49</v>
      </c>
      <c r="AD34" s="86">
        <f>COUNTIF(Y$68:Y$72,"=13")</f>
        <v>1</v>
      </c>
      <c r="AE34" s="87">
        <f t="shared" si="4"/>
        <v>2.8571428571428571E-2</v>
      </c>
    </row>
    <row r="35" spans="1:31" ht="14.4" thickBot="1" x14ac:dyDescent="0.35">
      <c r="A35" s="81" t="s">
        <v>30</v>
      </c>
      <c r="B35" s="82" t="s">
        <v>28</v>
      </c>
      <c r="C35" s="82">
        <v>14</v>
      </c>
      <c r="D35" s="82" t="s">
        <v>284</v>
      </c>
      <c r="E35" s="102">
        <f t="shared" si="0"/>
        <v>0.91044690077830015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0.44575810739314115</v>
      </c>
      <c r="S35" s="143" t="s">
        <v>86</v>
      </c>
      <c r="W35" s="83" t="s">
        <v>7</v>
      </c>
      <c r="X35" s="110" t="s">
        <v>2</v>
      </c>
      <c r="Y35" s="110">
        <v>17</v>
      </c>
      <c r="Z35" s="110" t="s">
        <v>327</v>
      </c>
      <c r="AA35" s="114">
        <v>0.93000422702993502</v>
      </c>
      <c r="AC35" s="93" t="s">
        <v>79</v>
      </c>
      <c r="AD35" s="94">
        <f>COUNTIF(Y$68:Y$72,"&lt;13")</f>
        <v>1</v>
      </c>
      <c r="AE35" s="95">
        <f t="shared" si="4"/>
        <v>2.8571428571428571E-2</v>
      </c>
    </row>
    <row r="36" spans="1:31" ht="13.8" x14ac:dyDescent="0.3">
      <c r="A36" s="81" t="s">
        <v>31</v>
      </c>
      <c r="B36" s="82" t="s">
        <v>28</v>
      </c>
      <c r="C36" s="82">
        <v>14</v>
      </c>
      <c r="D36" s="82" t="s">
        <v>288</v>
      </c>
      <c r="E36" s="102">
        <f t="shared" si="0"/>
        <v>0.81467245298615421</v>
      </c>
      <c r="F36" s="65"/>
      <c r="G36" s="140"/>
      <c r="H36" s="11"/>
      <c r="I36" s="11"/>
      <c r="J36" s="4"/>
      <c r="L36" s="67"/>
      <c r="Q36" s="141" t="s">
        <v>302</v>
      </c>
      <c r="R36" s="142">
        <v>0.96099371344273887</v>
      </c>
      <c r="S36" s="141" t="s">
        <v>370</v>
      </c>
      <c r="W36" s="83" t="s">
        <v>15</v>
      </c>
      <c r="X36" s="110" t="s">
        <v>16</v>
      </c>
      <c r="Y36" s="110">
        <v>15</v>
      </c>
      <c r="Z36" s="110" t="s">
        <v>276</v>
      </c>
      <c r="AA36" s="114">
        <v>0.91262379340604238</v>
      </c>
      <c r="AC36" s="88" t="s">
        <v>80</v>
      </c>
      <c r="AD36" s="89">
        <f>SUM(AD30:AD35)</f>
        <v>5</v>
      </c>
      <c r="AE36" s="90">
        <f t="shared" si="4"/>
        <v>0.14285714285714285</v>
      </c>
    </row>
    <row r="37" spans="1:31" ht="13.8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0"/>
        <v>1</v>
      </c>
      <c r="F37" s="65"/>
      <c r="H37" s="12"/>
      <c r="I37" s="4"/>
      <c r="J37" s="11"/>
      <c r="Q37" s="141" t="s">
        <v>306</v>
      </c>
      <c r="R37" s="142">
        <v>0.84890438247011957</v>
      </c>
      <c r="S37" s="141" t="s">
        <v>370</v>
      </c>
      <c r="W37" s="83" t="s">
        <v>30</v>
      </c>
      <c r="X37" s="110" t="s">
        <v>28</v>
      </c>
      <c r="Y37" s="110">
        <v>14</v>
      </c>
      <c r="Z37" s="110" t="s">
        <v>284</v>
      </c>
      <c r="AA37" s="114">
        <v>0.91044690077830015</v>
      </c>
    </row>
    <row r="38" spans="1:31" ht="13.8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0"/>
        <v>0.79472908539599674</v>
      </c>
      <c r="F38" s="65"/>
      <c r="H38" s="12"/>
      <c r="I38" s="4"/>
      <c r="J38" s="13"/>
      <c r="Q38" s="141" t="s">
        <v>307</v>
      </c>
      <c r="R38" s="142">
        <v>0.98237685298627964</v>
      </c>
      <c r="S38" s="141" t="s">
        <v>370</v>
      </c>
      <c r="W38" s="83" t="s">
        <v>62</v>
      </c>
      <c r="X38" s="110" t="s">
        <v>28</v>
      </c>
      <c r="Y38" s="110">
        <v>14</v>
      </c>
      <c r="Z38" s="110" t="s">
        <v>329</v>
      </c>
      <c r="AA38" s="114">
        <v>0.90975829351063098</v>
      </c>
    </row>
    <row r="39" spans="1:31" ht="13.8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0"/>
        <v>0.60422936152907691</v>
      </c>
      <c r="F39" s="65"/>
      <c r="H39" s="12"/>
      <c r="I39" s="4"/>
      <c r="J39" s="13"/>
      <c r="Q39" s="141" t="s">
        <v>308</v>
      </c>
      <c r="R39" s="142">
        <v>0.36017814864816144</v>
      </c>
      <c r="S39" s="143" t="s">
        <v>86</v>
      </c>
      <c r="W39" s="83" t="s">
        <v>60</v>
      </c>
      <c r="X39" s="110" t="s">
        <v>49</v>
      </c>
      <c r="Y39" s="110">
        <v>13</v>
      </c>
      <c r="Z39" s="110" t="s">
        <v>283</v>
      </c>
      <c r="AA39" s="114">
        <v>0.90135028841111697</v>
      </c>
    </row>
    <row r="40" spans="1:31" ht="13.8" x14ac:dyDescent="0.3">
      <c r="A40" s="81" t="s">
        <v>51</v>
      </c>
      <c r="B40" s="82" t="s">
        <v>28</v>
      </c>
      <c r="C40" s="82">
        <v>14</v>
      </c>
      <c r="D40" s="82" t="s">
        <v>298</v>
      </c>
      <c r="E40" s="102">
        <f t="shared" si="0"/>
        <v>0.66983442164179108</v>
      </c>
      <c r="F40" s="65"/>
      <c r="H40" s="12"/>
      <c r="I40" s="4"/>
      <c r="J40" s="13"/>
      <c r="Q40" s="141" t="s">
        <v>309</v>
      </c>
      <c r="R40" s="142">
        <v>0.77794419936265724</v>
      </c>
      <c r="S40" s="143" t="s">
        <v>371</v>
      </c>
      <c r="W40" s="83" t="s">
        <v>3</v>
      </c>
      <c r="X40" s="110" t="s">
        <v>10</v>
      </c>
      <c r="Y40" s="110">
        <v>16</v>
      </c>
      <c r="Z40" s="110" t="s">
        <v>291</v>
      </c>
      <c r="AA40" s="114">
        <v>0.89410444897115693</v>
      </c>
    </row>
    <row r="41" spans="1:31" ht="13.8" x14ac:dyDescent="0.3">
      <c r="A41" s="81" t="s">
        <v>260</v>
      </c>
      <c r="B41" s="82" t="s">
        <v>28</v>
      </c>
      <c r="C41" s="82">
        <v>14</v>
      </c>
      <c r="D41" s="82" t="s">
        <v>300</v>
      </c>
      <c r="E41" s="102">
        <f t="shared" si="0"/>
        <v>1.0333026830763428</v>
      </c>
      <c r="F41" s="69"/>
      <c r="H41" s="12"/>
      <c r="I41" s="4"/>
      <c r="J41" s="13"/>
      <c r="Q41" s="141" t="s">
        <v>368</v>
      </c>
      <c r="R41" s="142">
        <v>0.55330389203021169</v>
      </c>
      <c r="S41" s="143" t="s">
        <v>371</v>
      </c>
      <c r="W41" s="83" t="s">
        <v>42</v>
      </c>
      <c r="X41" s="110" t="s">
        <v>65</v>
      </c>
      <c r="Y41" s="110">
        <v>10</v>
      </c>
      <c r="Z41" s="110" t="s">
        <v>320</v>
      </c>
      <c r="AA41" s="114">
        <v>0.89259170051200387</v>
      </c>
    </row>
    <row r="42" spans="1:31" ht="13.8" x14ac:dyDescent="0.3">
      <c r="A42" s="81" t="s">
        <v>38</v>
      </c>
      <c r="B42" s="82" t="s">
        <v>28</v>
      </c>
      <c r="C42" s="82">
        <v>14</v>
      </c>
      <c r="D42" s="82" t="s">
        <v>299</v>
      </c>
      <c r="E42" s="102" t="s">
        <v>372</v>
      </c>
      <c r="F42" s="65"/>
      <c r="H42" s="12"/>
      <c r="I42" s="4"/>
      <c r="J42" s="13"/>
      <c r="Q42" s="141" t="s">
        <v>310</v>
      </c>
      <c r="R42" s="142">
        <v>0.58034319753835939</v>
      </c>
      <c r="S42" s="143" t="s">
        <v>371</v>
      </c>
      <c r="W42" s="83" t="s">
        <v>263</v>
      </c>
      <c r="X42" s="110" t="s">
        <v>2</v>
      </c>
      <c r="Y42" s="110">
        <v>17</v>
      </c>
      <c r="Z42" s="110" t="s">
        <v>282</v>
      </c>
      <c r="AA42" s="114">
        <v>0.87497195036407094</v>
      </c>
    </row>
    <row r="43" spans="1:31" ht="13.8" x14ac:dyDescent="0.3">
      <c r="A43" s="81" t="s">
        <v>39</v>
      </c>
      <c r="B43" s="82" t="s">
        <v>28</v>
      </c>
      <c r="C43" s="82">
        <v>14</v>
      </c>
      <c r="D43" s="82" t="s">
        <v>301</v>
      </c>
      <c r="E43" s="102">
        <f t="shared" si="0"/>
        <v>0.44575810739314115</v>
      </c>
      <c r="F43" s="65"/>
      <c r="H43" s="4"/>
      <c r="I43" s="4"/>
      <c r="J43" s="4"/>
      <c r="Q43" s="141" t="s">
        <v>312</v>
      </c>
      <c r="R43" s="142">
        <v>0.99706741779950658</v>
      </c>
      <c r="S43" s="141" t="s">
        <v>370</v>
      </c>
      <c r="W43" s="83" t="s">
        <v>256</v>
      </c>
      <c r="X43" s="110" t="s">
        <v>16</v>
      </c>
      <c r="Y43" s="110">
        <v>15</v>
      </c>
      <c r="Z43" s="110" t="s">
        <v>319</v>
      </c>
      <c r="AA43" s="114">
        <v>0.85164553720066594</v>
      </c>
    </row>
    <row r="44" spans="1:31" ht="13.8" x14ac:dyDescent="0.3">
      <c r="A44" s="81" t="s">
        <v>20</v>
      </c>
      <c r="B44" s="82" t="s">
        <v>28</v>
      </c>
      <c r="C44" s="82">
        <v>14</v>
      </c>
      <c r="D44" s="82" t="s">
        <v>302</v>
      </c>
      <c r="E44" s="102">
        <f t="shared" si="0"/>
        <v>0.96099371344273887</v>
      </c>
      <c r="F44" s="65"/>
      <c r="H44" s="4"/>
      <c r="I44" s="4"/>
      <c r="J44" s="4"/>
      <c r="Q44" s="141" t="s">
        <v>511</v>
      </c>
      <c r="R44" s="142">
        <v>0.9619710194413027</v>
      </c>
      <c r="S44" s="141" t="s">
        <v>370</v>
      </c>
      <c r="W44" s="83" t="s">
        <v>26</v>
      </c>
      <c r="X44" s="110" t="s">
        <v>16</v>
      </c>
      <c r="Y44" s="110">
        <v>15</v>
      </c>
      <c r="Z44" s="110" t="s">
        <v>335</v>
      </c>
      <c r="AA44" s="114">
        <v>0.84932154135723226</v>
      </c>
    </row>
    <row r="45" spans="1:31" ht="13.8" x14ac:dyDescent="0.3">
      <c r="A45" s="81" t="s">
        <v>512</v>
      </c>
      <c r="B45" s="82" t="s">
        <v>28</v>
      </c>
      <c r="C45" s="82">
        <v>14</v>
      </c>
      <c r="D45" s="82" t="s">
        <v>511</v>
      </c>
      <c r="E45" s="102">
        <f t="shared" si="0"/>
        <v>0.9619710194413027</v>
      </c>
      <c r="F45" s="65"/>
      <c r="H45" s="4"/>
      <c r="I45" s="4"/>
      <c r="J45" s="4"/>
      <c r="Q45" s="141" t="s">
        <v>313</v>
      </c>
      <c r="R45" s="142">
        <v>0.99872589064335693</v>
      </c>
      <c r="S45" s="141" t="s">
        <v>370</v>
      </c>
      <c r="W45" s="83" t="s">
        <v>17</v>
      </c>
      <c r="X45" s="110" t="s">
        <v>16</v>
      </c>
      <c r="Y45" s="110">
        <v>15</v>
      </c>
      <c r="Z45" s="110" t="s">
        <v>306</v>
      </c>
      <c r="AA45" s="114">
        <v>0.84890438247011957</v>
      </c>
    </row>
    <row r="46" spans="1:31" ht="13.8" x14ac:dyDescent="0.3">
      <c r="A46" s="81" t="s">
        <v>66</v>
      </c>
      <c r="B46" s="82" t="s">
        <v>28</v>
      </c>
      <c r="C46" s="82">
        <v>14</v>
      </c>
      <c r="D46" s="82" t="s">
        <v>314</v>
      </c>
      <c r="E46" s="102">
        <f t="shared" si="0"/>
        <v>0.99458022018280356</v>
      </c>
      <c r="F46" s="69"/>
      <c r="G46" s="66"/>
      <c r="J46" s="67"/>
      <c r="Q46" s="141" t="s">
        <v>314</v>
      </c>
      <c r="R46" s="142">
        <v>0.99458022018280356</v>
      </c>
      <c r="S46" s="141" t="s">
        <v>370</v>
      </c>
      <c r="W46" s="83" t="s">
        <v>9</v>
      </c>
      <c r="X46" s="110" t="s">
        <v>49</v>
      </c>
      <c r="Y46" s="110">
        <v>13</v>
      </c>
      <c r="Z46" s="110" t="s">
        <v>273</v>
      </c>
      <c r="AA46" s="114">
        <v>0.82576712904581762</v>
      </c>
    </row>
    <row r="47" spans="1:31" ht="13.8" x14ac:dyDescent="0.3">
      <c r="A47" s="81" t="s">
        <v>23</v>
      </c>
      <c r="B47" s="82" t="s">
        <v>28</v>
      </c>
      <c r="C47" s="82">
        <v>14</v>
      </c>
      <c r="D47" s="82" t="s">
        <v>322</v>
      </c>
      <c r="E47" s="102">
        <f t="shared" si="0"/>
        <v>0.64890043729006908</v>
      </c>
      <c r="F47" s="69"/>
      <c r="G47" s="66"/>
      <c r="I47" s="66"/>
      <c r="J47" s="66"/>
      <c r="Q47" s="141" t="s">
        <v>315</v>
      </c>
      <c r="R47" s="142">
        <v>0.75386351438754873</v>
      </c>
      <c r="S47" s="143" t="s">
        <v>371</v>
      </c>
      <c r="W47" s="83" t="s">
        <v>31</v>
      </c>
      <c r="X47" s="110" t="s">
        <v>28</v>
      </c>
      <c r="Y47" s="110">
        <v>14</v>
      </c>
      <c r="Z47" s="110" t="s">
        <v>288</v>
      </c>
      <c r="AA47" s="114">
        <v>0.81467245298615421</v>
      </c>
    </row>
    <row r="48" spans="1:31" ht="13.8" x14ac:dyDescent="0.3">
      <c r="A48" s="81" t="s">
        <v>43</v>
      </c>
      <c r="B48" s="82" t="s">
        <v>28</v>
      </c>
      <c r="C48" s="82">
        <v>14</v>
      </c>
      <c r="D48" s="82" t="s">
        <v>324</v>
      </c>
      <c r="E48" s="102">
        <f t="shared" si="0"/>
        <v>0.42404692082111439</v>
      </c>
      <c r="F48" s="65"/>
      <c r="G48" s="66"/>
      <c r="I48" s="66"/>
      <c r="J48" s="66"/>
      <c r="Q48" s="141" t="s">
        <v>316</v>
      </c>
      <c r="R48" s="142">
        <v>0.63819230650865855</v>
      </c>
      <c r="S48" s="143" t="s">
        <v>371</v>
      </c>
      <c r="W48" s="83" t="s">
        <v>36</v>
      </c>
      <c r="X48" s="110" t="s">
        <v>28</v>
      </c>
      <c r="Y48" s="110">
        <v>14</v>
      </c>
      <c r="Z48" s="110" t="s">
        <v>296</v>
      </c>
      <c r="AA48" s="114">
        <v>0.79472908539599674</v>
      </c>
    </row>
    <row r="49" spans="1:27" ht="13.8" x14ac:dyDescent="0.3">
      <c r="A49" s="81" t="s">
        <v>45</v>
      </c>
      <c r="B49" s="82" t="s">
        <v>28</v>
      </c>
      <c r="C49" s="82">
        <v>14</v>
      </c>
      <c r="D49" s="82" t="s">
        <v>318</v>
      </c>
      <c r="E49" s="102">
        <f t="shared" si="0"/>
        <v>0.57546119039331711</v>
      </c>
      <c r="F49" s="65"/>
      <c r="G49" s="67"/>
      <c r="I49" s="66"/>
      <c r="J49" s="66"/>
      <c r="Q49" s="141" t="s">
        <v>317</v>
      </c>
      <c r="R49" s="142">
        <v>0.99967400162999187</v>
      </c>
      <c r="S49" s="141" t="s">
        <v>370</v>
      </c>
      <c r="W49" s="83" t="s">
        <v>57</v>
      </c>
      <c r="X49" s="110" t="s">
        <v>49</v>
      </c>
      <c r="Y49" s="110">
        <v>13</v>
      </c>
      <c r="Z49" s="110" t="s">
        <v>295</v>
      </c>
      <c r="AA49" s="114">
        <v>0.78356336260978665</v>
      </c>
    </row>
    <row r="50" spans="1:27" ht="13.8" x14ac:dyDescent="0.3">
      <c r="A50" s="81" t="s">
        <v>62</v>
      </c>
      <c r="B50" s="82" t="s">
        <v>28</v>
      </c>
      <c r="C50" s="82">
        <v>14</v>
      </c>
      <c r="D50" s="82" t="s">
        <v>329</v>
      </c>
      <c r="E50" s="102">
        <f t="shared" si="0"/>
        <v>0.90975829351063098</v>
      </c>
      <c r="F50" s="69"/>
      <c r="G50" s="67"/>
      <c r="H50" s="4"/>
      <c r="I50" s="67"/>
      <c r="J50" s="67"/>
      <c r="Q50" s="141" t="s">
        <v>318</v>
      </c>
      <c r="R50" s="142">
        <v>0.57546119039331711</v>
      </c>
      <c r="S50" s="143" t="s">
        <v>371</v>
      </c>
      <c r="W50" s="83" t="s">
        <v>262</v>
      </c>
      <c r="X50" s="110" t="s">
        <v>108</v>
      </c>
      <c r="Y50" s="110">
        <v>19</v>
      </c>
      <c r="Z50" s="110" t="s">
        <v>309</v>
      </c>
      <c r="AA50" s="114">
        <v>0.77794419936265724</v>
      </c>
    </row>
    <row r="51" spans="1:27" ht="13.8" x14ac:dyDescent="0.3">
      <c r="A51" s="131" t="s">
        <v>75</v>
      </c>
      <c r="B51" s="82" t="s">
        <v>28</v>
      </c>
      <c r="C51" s="82">
        <v>14</v>
      </c>
      <c r="D51" s="82" t="s">
        <v>331</v>
      </c>
      <c r="E51" s="102">
        <f>VLOOKUP($D51,$Q$7:$R$75,2,0)</f>
        <v>0.9915841495030967</v>
      </c>
      <c r="F51" s="69"/>
      <c r="H51" s="4"/>
      <c r="I51" s="67"/>
      <c r="J51" s="67"/>
      <c r="Q51" s="141" t="s">
        <v>319</v>
      </c>
      <c r="R51" s="142">
        <v>0.85164553720066594</v>
      </c>
      <c r="S51" s="141" t="s">
        <v>370</v>
      </c>
      <c r="W51" s="83" t="s">
        <v>13</v>
      </c>
      <c r="X51" s="110" t="s">
        <v>16</v>
      </c>
      <c r="Y51" s="110">
        <v>15</v>
      </c>
      <c r="Z51" s="110" t="s">
        <v>326</v>
      </c>
      <c r="AA51" s="114">
        <v>0.77327600463039525</v>
      </c>
    </row>
    <row r="52" spans="1:27" ht="13.8" x14ac:dyDescent="0.3">
      <c r="A52" s="79" t="s">
        <v>67</v>
      </c>
      <c r="B52" s="80" t="s">
        <v>49</v>
      </c>
      <c r="C52" s="80">
        <v>13</v>
      </c>
      <c r="D52" s="80" t="s">
        <v>278</v>
      </c>
      <c r="E52" s="101">
        <f t="shared" si="0"/>
        <v>0.62875460562079877</v>
      </c>
      <c r="F52" s="69"/>
      <c r="Q52" s="141" t="s">
        <v>320</v>
      </c>
      <c r="R52" s="142">
        <v>0.89259170051200387</v>
      </c>
      <c r="S52" s="141" t="s">
        <v>370</v>
      </c>
      <c r="W52" s="83" t="s">
        <v>21</v>
      </c>
      <c r="X52" s="110" t="s">
        <v>16</v>
      </c>
      <c r="Y52" s="110">
        <v>15</v>
      </c>
      <c r="Z52" s="110" t="s">
        <v>315</v>
      </c>
      <c r="AA52" s="114">
        <v>0.75386351438754873</v>
      </c>
    </row>
    <row r="53" spans="1:27" ht="13.8" x14ac:dyDescent="0.3">
      <c r="A53" s="79" t="s">
        <v>9</v>
      </c>
      <c r="B53" s="80" t="s">
        <v>49</v>
      </c>
      <c r="C53" s="80">
        <v>13</v>
      </c>
      <c r="D53" s="80" t="s">
        <v>273</v>
      </c>
      <c r="E53" s="101">
        <f t="shared" si="0"/>
        <v>0.82576712904581762</v>
      </c>
      <c r="F53" s="69"/>
      <c r="Q53" s="141" t="s">
        <v>321</v>
      </c>
      <c r="R53" s="142">
        <v>0.97501693766937669</v>
      </c>
      <c r="S53" s="141" t="s">
        <v>370</v>
      </c>
      <c r="W53" s="83" t="s">
        <v>32</v>
      </c>
      <c r="X53" s="110" t="s">
        <v>10</v>
      </c>
      <c r="Y53" s="110">
        <v>16</v>
      </c>
      <c r="Z53" s="110" t="s">
        <v>289</v>
      </c>
      <c r="AA53" s="114">
        <v>0.7497019635343618</v>
      </c>
    </row>
    <row r="54" spans="1:27" ht="13.8" x14ac:dyDescent="0.3">
      <c r="A54" s="79" t="s">
        <v>55</v>
      </c>
      <c r="B54" s="80" t="s">
        <v>49</v>
      </c>
      <c r="C54" s="80">
        <v>13</v>
      </c>
      <c r="D54" s="80" t="s">
        <v>277</v>
      </c>
      <c r="E54" s="101">
        <f t="shared" si="0"/>
        <v>0.9427287640364086</v>
      </c>
      <c r="F54" s="65"/>
      <c r="Q54" s="141" t="s">
        <v>322</v>
      </c>
      <c r="R54" s="142">
        <v>0.64890043729006908</v>
      </c>
      <c r="S54" s="143" t="s">
        <v>371</v>
      </c>
      <c r="W54" s="83" t="s">
        <v>52</v>
      </c>
      <c r="X54" s="110" t="s">
        <v>16</v>
      </c>
      <c r="Y54" s="110">
        <v>15</v>
      </c>
      <c r="Z54" s="110" t="s">
        <v>280</v>
      </c>
      <c r="AA54" s="114">
        <v>0.7469877361024081</v>
      </c>
    </row>
    <row r="55" spans="1:27" ht="13.8" x14ac:dyDescent="0.3">
      <c r="A55" s="79" t="s">
        <v>48</v>
      </c>
      <c r="B55" s="80" t="s">
        <v>49</v>
      </c>
      <c r="C55" s="80">
        <v>13</v>
      </c>
      <c r="D55" s="80" t="s">
        <v>279</v>
      </c>
      <c r="E55" s="101">
        <f t="shared" si="0"/>
        <v>0.70643925978729205</v>
      </c>
      <c r="F55" s="65"/>
      <c r="Q55" s="141" t="s">
        <v>323</v>
      </c>
      <c r="R55" s="142">
        <v>1</v>
      </c>
      <c r="S55" s="141" t="s">
        <v>370</v>
      </c>
      <c r="W55" s="83" t="s">
        <v>29</v>
      </c>
      <c r="X55" s="110" t="s">
        <v>28</v>
      </c>
      <c r="Y55" s="110">
        <v>14</v>
      </c>
      <c r="Z55" s="110" t="s">
        <v>285</v>
      </c>
      <c r="AA55" s="114">
        <v>0.72270267536539723</v>
      </c>
    </row>
    <row r="56" spans="1:27" ht="13.8" x14ac:dyDescent="0.3">
      <c r="A56" s="79" t="s">
        <v>60</v>
      </c>
      <c r="B56" s="80" t="s">
        <v>49</v>
      </c>
      <c r="C56" s="80">
        <v>13</v>
      </c>
      <c r="D56" s="80" t="s">
        <v>283</v>
      </c>
      <c r="E56" s="101">
        <f t="shared" si="0"/>
        <v>0.90135028841111697</v>
      </c>
      <c r="F56" s="65"/>
      <c r="Q56" s="141" t="s">
        <v>324</v>
      </c>
      <c r="R56" s="142">
        <v>0.42404692082111439</v>
      </c>
      <c r="S56" s="143" t="s">
        <v>86</v>
      </c>
      <c r="W56" s="83" t="s">
        <v>48</v>
      </c>
      <c r="X56" s="110" t="s">
        <v>49</v>
      </c>
      <c r="Y56" s="110">
        <v>13</v>
      </c>
      <c r="Z56" s="110" t="s">
        <v>279</v>
      </c>
      <c r="AA56" s="114">
        <v>0.70643925978729205</v>
      </c>
    </row>
    <row r="57" spans="1:27" ht="13.8" x14ac:dyDescent="0.3">
      <c r="A57" s="119" t="s">
        <v>259</v>
      </c>
      <c r="B57" s="110" t="s">
        <v>49</v>
      </c>
      <c r="C57" s="110">
        <v>13</v>
      </c>
      <c r="D57" s="110" t="s">
        <v>281</v>
      </c>
      <c r="E57" s="111">
        <f>VLOOKUP($D57,$Q$7:$R$75,2,0)</f>
        <v>0.27216238256230779</v>
      </c>
      <c r="F57" s="69"/>
      <c r="Q57" s="141" t="s">
        <v>325</v>
      </c>
      <c r="R57" s="142">
        <v>0.99417211067658851</v>
      </c>
      <c r="S57" s="141" t="s">
        <v>370</v>
      </c>
      <c r="W57" s="83" t="s">
        <v>51</v>
      </c>
      <c r="X57" s="110" t="s">
        <v>28</v>
      </c>
      <c r="Y57" s="110">
        <v>14</v>
      </c>
      <c r="Z57" s="110" t="s">
        <v>298</v>
      </c>
      <c r="AA57" s="114">
        <v>0.66983442164179108</v>
      </c>
    </row>
    <row r="58" spans="1:27" ht="13.8" x14ac:dyDescent="0.3">
      <c r="A58" s="79" t="s">
        <v>261</v>
      </c>
      <c r="B58" s="80" t="s">
        <v>49</v>
      </c>
      <c r="C58" s="80">
        <v>13</v>
      </c>
      <c r="D58" s="80" t="s">
        <v>185</v>
      </c>
      <c r="E58" s="101" t="s">
        <v>372</v>
      </c>
      <c r="F58" s="65"/>
      <c r="Q58" s="141" t="s">
        <v>326</v>
      </c>
      <c r="R58" s="142">
        <v>0.77327600463039525</v>
      </c>
      <c r="S58" s="143" t="s">
        <v>371</v>
      </c>
      <c r="W58" s="83" t="s">
        <v>253</v>
      </c>
      <c r="X58" s="110" t="s">
        <v>16</v>
      </c>
      <c r="Y58" s="110">
        <v>15</v>
      </c>
      <c r="Z58" s="110" t="s">
        <v>330</v>
      </c>
      <c r="AA58" s="114">
        <v>0.66731657086909912</v>
      </c>
    </row>
    <row r="59" spans="1:27" ht="13.8" x14ac:dyDescent="0.3">
      <c r="A59" s="79" t="s">
        <v>57</v>
      </c>
      <c r="B59" s="80" t="s">
        <v>49</v>
      </c>
      <c r="C59" s="80">
        <v>13</v>
      </c>
      <c r="D59" s="80" t="s">
        <v>295</v>
      </c>
      <c r="E59" s="101">
        <f t="shared" si="0"/>
        <v>0.78356336260978665</v>
      </c>
      <c r="F59" s="65"/>
      <c r="Q59" s="141" t="s">
        <v>327</v>
      </c>
      <c r="R59" s="142">
        <v>0.93000422702993502</v>
      </c>
      <c r="S59" s="141" t="s">
        <v>370</v>
      </c>
      <c r="W59" s="83" t="s">
        <v>23</v>
      </c>
      <c r="X59" s="110" t="s">
        <v>28</v>
      </c>
      <c r="Y59" s="110">
        <v>14</v>
      </c>
      <c r="Z59" s="110" t="s">
        <v>322</v>
      </c>
      <c r="AA59" s="114">
        <v>0.64890043729006908</v>
      </c>
    </row>
    <row r="60" spans="1:27" ht="13.8" x14ac:dyDescent="0.3">
      <c r="A60" s="79" t="s">
        <v>35</v>
      </c>
      <c r="B60" s="80" t="s">
        <v>49</v>
      </c>
      <c r="C60" s="80">
        <v>13</v>
      </c>
      <c r="D60" s="80" t="s">
        <v>292</v>
      </c>
      <c r="E60" s="101">
        <f t="shared" si="0"/>
        <v>1.0293089747728885</v>
      </c>
      <c r="F60" s="65"/>
      <c r="Q60" s="141" t="s">
        <v>328</v>
      </c>
      <c r="R60" s="142">
        <v>0.614337822671156</v>
      </c>
      <c r="S60" s="143" t="s">
        <v>371</v>
      </c>
      <c r="W60" s="83" t="s">
        <v>22</v>
      </c>
      <c r="X60" s="110" t="s">
        <v>49</v>
      </c>
      <c r="Y60" s="110">
        <v>13</v>
      </c>
      <c r="Z60" s="110" t="s">
        <v>316</v>
      </c>
      <c r="AA60" s="114">
        <v>0.63819230650865855</v>
      </c>
    </row>
    <row r="61" spans="1:27" ht="13.8" x14ac:dyDescent="0.3">
      <c r="A61" s="79" t="s">
        <v>58</v>
      </c>
      <c r="B61" s="80" t="s">
        <v>49</v>
      </c>
      <c r="C61" s="80">
        <v>13</v>
      </c>
      <c r="D61" s="80" t="s">
        <v>275</v>
      </c>
      <c r="E61" s="101">
        <f t="shared" si="0"/>
        <v>1</v>
      </c>
      <c r="F61" s="65"/>
      <c r="Q61" s="141" t="s">
        <v>329</v>
      </c>
      <c r="R61" s="142">
        <v>0.90975829351063098</v>
      </c>
      <c r="S61" s="141" t="s">
        <v>370</v>
      </c>
      <c r="W61" s="83" t="s">
        <v>67</v>
      </c>
      <c r="X61" s="110" t="s">
        <v>49</v>
      </c>
      <c r="Y61" s="110">
        <v>13</v>
      </c>
      <c r="Z61" s="110" t="s">
        <v>278</v>
      </c>
      <c r="AA61" s="114">
        <v>0.62875460562079877</v>
      </c>
    </row>
    <row r="62" spans="1:27" ht="13.8" x14ac:dyDescent="0.3">
      <c r="A62" s="79" t="s">
        <v>40</v>
      </c>
      <c r="B62" s="80" t="s">
        <v>49</v>
      </c>
      <c r="C62" s="80">
        <v>13</v>
      </c>
      <c r="D62" s="80" t="s">
        <v>310</v>
      </c>
      <c r="E62" s="101">
        <f t="shared" si="0"/>
        <v>0.58034319753835939</v>
      </c>
      <c r="F62" s="65"/>
      <c r="Q62" s="141" t="s">
        <v>330</v>
      </c>
      <c r="R62" s="142">
        <v>0.66731657086909912</v>
      </c>
      <c r="S62" s="143" t="s">
        <v>371</v>
      </c>
      <c r="W62" s="83" t="s">
        <v>25</v>
      </c>
      <c r="X62" s="110" t="s">
        <v>16</v>
      </c>
      <c r="Y62" s="110">
        <v>15</v>
      </c>
      <c r="Z62" s="110" t="s">
        <v>328</v>
      </c>
      <c r="AA62" s="114">
        <v>0.614337822671156</v>
      </c>
    </row>
    <row r="63" spans="1:27" ht="13.8" x14ac:dyDescent="0.3">
      <c r="A63" s="79" t="s">
        <v>22</v>
      </c>
      <c r="B63" s="80" t="s">
        <v>49</v>
      </c>
      <c r="C63" s="80">
        <v>13</v>
      </c>
      <c r="D63" s="80" t="s">
        <v>316</v>
      </c>
      <c r="E63" s="101">
        <f t="shared" si="0"/>
        <v>0.63819230650865855</v>
      </c>
      <c r="F63" s="65"/>
      <c r="Q63" s="141" t="s">
        <v>331</v>
      </c>
      <c r="R63" s="142">
        <v>0.9915841495030967</v>
      </c>
      <c r="S63" s="141" t="s">
        <v>370</v>
      </c>
      <c r="W63" s="83" t="s">
        <v>11</v>
      </c>
      <c r="X63" s="110" t="s">
        <v>28</v>
      </c>
      <c r="Y63" s="110">
        <v>14</v>
      </c>
      <c r="Z63" s="110" t="s">
        <v>297</v>
      </c>
      <c r="AA63" s="114">
        <v>0.60422936152907691</v>
      </c>
    </row>
    <row r="64" spans="1:27" ht="13.8" x14ac:dyDescent="0.3">
      <c r="A64" s="79" t="s">
        <v>41</v>
      </c>
      <c r="B64" s="80" t="s">
        <v>49</v>
      </c>
      <c r="C64" s="80">
        <v>13</v>
      </c>
      <c r="D64" s="80" t="s">
        <v>321</v>
      </c>
      <c r="E64" s="101">
        <f t="shared" si="0"/>
        <v>0.97501693766937669</v>
      </c>
      <c r="F64" s="65"/>
      <c r="Q64" s="141" t="s">
        <v>332</v>
      </c>
      <c r="R64" s="142">
        <v>0.97028603165787286</v>
      </c>
      <c r="S64" s="141" t="s">
        <v>370</v>
      </c>
      <c r="W64" s="83" t="s">
        <v>18</v>
      </c>
      <c r="X64" s="110" t="s">
        <v>10</v>
      </c>
      <c r="Y64" s="110">
        <v>16</v>
      </c>
      <c r="Z64" s="110" t="s">
        <v>86</v>
      </c>
      <c r="AA64" s="114">
        <v>0.58142655748172922</v>
      </c>
    </row>
    <row r="65" spans="1:27" ht="13.8" x14ac:dyDescent="0.3">
      <c r="A65" s="79" t="s">
        <v>59</v>
      </c>
      <c r="B65" s="80" t="s">
        <v>49</v>
      </c>
      <c r="C65" s="80">
        <v>13</v>
      </c>
      <c r="D65" s="80" t="s">
        <v>336</v>
      </c>
      <c r="E65" s="101">
        <f t="shared" si="0"/>
        <v>1</v>
      </c>
      <c r="F65" s="65"/>
      <c r="Q65" s="141" t="s">
        <v>333</v>
      </c>
      <c r="R65" s="142">
        <v>0.98634859349145065</v>
      </c>
      <c r="S65" s="141" t="s">
        <v>370</v>
      </c>
      <c r="W65" s="83" t="s">
        <v>40</v>
      </c>
      <c r="X65" s="110" t="s">
        <v>49</v>
      </c>
      <c r="Y65" s="110">
        <v>13</v>
      </c>
      <c r="Z65" s="110" t="s">
        <v>310</v>
      </c>
      <c r="AA65" s="114">
        <v>0.58034319753835939</v>
      </c>
    </row>
    <row r="66" spans="1:27" ht="13.8" x14ac:dyDescent="0.3">
      <c r="A66" s="81" t="s">
        <v>54</v>
      </c>
      <c r="B66" s="82" t="s">
        <v>56</v>
      </c>
      <c r="C66" s="82">
        <v>12</v>
      </c>
      <c r="D66" s="82" t="s">
        <v>325</v>
      </c>
      <c r="E66" s="102">
        <f t="shared" si="0"/>
        <v>0.99417211067658851</v>
      </c>
      <c r="F66" s="69"/>
      <c r="Q66" s="141" t="s">
        <v>334</v>
      </c>
      <c r="R66" s="142">
        <v>0.96644084643352246</v>
      </c>
      <c r="S66" s="141" t="s">
        <v>370</v>
      </c>
      <c r="W66" s="83" t="s">
        <v>45</v>
      </c>
      <c r="X66" s="110" t="s">
        <v>28</v>
      </c>
      <c r="Y66" s="110">
        <v>14</v>
      </c>
      <c r="Z66" s="110" t="s">
        <v>318</v>
      </c>
      <c r="AA66" s="114">
        <v>0.57546119039331711</v>
      </c>
    </row>
    <row r="67" spans="1:27" ht="13.8" x14ac:dyDescent="0.3">
      <c r="A67" s="79" t="s">
        <v>265</v>
      </c>
      <c r="B67" s="80" t="s">
        <v>61</v>
      </c>
      <c r="C67" s="80">
        <v>11</v>
      </c>
      <c r="D67" s="80" t="s">
        <v>313</v>
      </c>
      <c r="E67" s="101">
        <f t="shared" si="0"/>
        <v>0.99872589064335693</v>
      </c>
      <c r="F67" s="69"/>
      <c r="Q67" s="141" t="s">
        <v>335</v>
      </c>
      <c r="R67" s="142">
        <v>0.84932154135723226</v>
      </c>
      <c r="S67" s="141" t="s">
        <v>370</v>
      </c>
      <c r="W67" s="83" t="s">
        <v>4</v>
      </c>
      <c r="X67" s="110" t="s">
        <v>2</v>
      </c>
      <c r="Y67" s="110">
        <v>17</v>
      </c>
      <c r="Z67" s="110" t="s">
        <v>368</v>
      </c>
      <c r="AA67" s="114">
        <v>0.55330389203021169</v>
      </c>
    </row>
    <row r="68" spans="1:27" ht="13.8" x14ac:dyDescent="0.3">
      <c r="A68" s="79" t="s">
        <v>42</v>
      </c>
      <c r="B68" s="80" t="s">
        <v>65</v>
      </c>
      <c r="C68" s="80">
        <v>10</v>
      </c>
      <c r="D68" s="80" t="s">
        <v>320</v>
      </c>
      <c r="E68" s="101">
        <f t="shared" si="0"/>
        <v>0.89259170051200387</v>
      </c>
      <c r="F68" s="69"/>
      <c r="G68" s="66"/>
      <c r="Q68" s="141" t="s">
        <v>336</v>
      </c>
      <c r="R68" s="142">
        <v>1</v>
      </c>
      <c r="S68" s="141" t="s">
        <v>370</v>
      </c>
      <c r="W68" s="83" t="s">
        <v>39</v>
      </c>
      <c r="X68" s="110" t="s">
        <v>28</v>
      </c>
      <c r="Y68" s="110">
        <v>14</v>
      </c>
      <c r="Z68" s="110" t="s">
        <v>301</v>
      </c>
      <c r="AA68" s="114">
        <v>0.44575810739314115</v>
      </c>
    </row>
    <row r="69" spans="1:27" ht="14.4" thickBot="1" x14ac:dyDescent="0.35">
      <c r="A69" s="137" t="s">
        <v>248</v>
      </c>
      <c r="B69" s="138" t="s">
        <v>71</v>
      </c>
      <c r="C69" s="138">
        <v>7</v>
      </c>
      <c r="D69" s="138" t="s">
        <v>294</v>
      </c>
      <c r="E69" s="139">
        <f t="shared" ref="E69:E75" si="5">VLOOKUP($D69,$Q$7:$R$75,2,0)</f>
        <v>0.27230062686467099</v>
      </c>
      <c r="F69" s="69"/>
      <c r="Q69" s="141" t="s">
        <v>337</v>
      </c>
      <c r="R69" s="142">
        <v>0.94699999999999995</v>
      </c>
      <c r="S69" s="141" t="s">
        <v>370</v>
      </c>
      <c r="W69" s="83" t="s">
        <v>43</v>
      </c>
      <c r="X69" s="110" t="s">
        <v>28</v>
      </c>
      <c r="Y69" s="110">
        <v>14</v>
      </c>
      <c r="Z69" s="110" t="s">
        <v>324</v>
      </c>
      <c r="AA69" s="114">
        <v>0.42404692082111439</v>
      </c>
    </row>
    <row r="70" spans="1:27" ht="13.8" x14ac:dyDescent="0.3">
      <c r="A70" s="79" t="s">
        <v>262</v>
      </c>
      <c r="B70" s="80" t="s">
        <v>108</v>
      </c>
      <c r="C70" s="80">
        <v>19</v>
      </c>
      <c r="D70" s="80" t="s">
        <v>309</v>
      </c>
      <c r="E70" s="101">
        <f>VLOOKUP($D70,$Q$7:$R$75,2,0)</f>
        <v>0.77794419936265724</v>
      </c>
      <c r="F70" s="69"/>
      <c r="G70" s="66"/>
      <c r="Q70" s="99"/>
      <c r="R70" s="98"/>
      <c r="S70" s="97"/>
      <c r="W70" s="83" t="s">
        <v>12</v>
      </c>
      <c r="X70" s="110" t="s">
        <v>16</v>
      </c>
      <c r="Y70" s="110">
        <v>15</v>
      </c>
      <c r="Z70" s="110" t="s">
        <v>308</v>
      </c>
      <c r="AA70" s="114">
        <v>0.36017814864816144</v>
      </c>
    </row>
    <row r="71" spans="1:27" ht="13.8" x14ac:dyDescent="0.3">
      <c r="A71" s="79" t="s">
        <v>263</v>
      </c>
      <c r="B71" s="80" t="s">
        <v>2</v>
      </c>
      <c r="C71" s="80">
        <v>17</v>
      </c>
      <c r="D71" s="80" t="s">
        <v>282</v>
      </c>
      <c r="E71" s="101">
        <f>VLOOKUP($D71,$Q$7:$R$75,2,0)</f>
        <v>0.87497195036407094</v>
      </c>
      <c r="F71" s="65"/>
      <c r="Q71" s="99"/>
      <c r="R71" s="98"/>
      <c r="S71" s="97"/>
      <c r="W71" s="83" t="s">
        <v>248</v>
      </c>
      <c r="X71" s="110" t="s">
        <v>71</v>
      </c>
      <c r="Y71" s="110">
        <v>7</v>
      </c>
      <c r="Z71" s="110" t="s">
        <v>294</v>
      </c>
      <c r="AA71" s="114">
        <v>0.27230062686467099</v>
      </c>
    </row>
    <row r="72" spans="1:27" ht="13.8" x14ac:dyDescent="0.3">
      <c r="A72" s="83" t="s">
        <v>264</v>
      </c>
      <c r="B72" s="110" t="s">
        <v>56</v>
      </c>
      <c r="C72" s="110">
        <v>12</v>
      </c>
      <c r="D72" s="110" t="s">
        <v>332</v>
      </c>
      <c r="E72" s="111">
        <f>VLOOKUP($D72,$Q$7:$R$75,2,0)</f>
        <v>0.97028603165787286</v>
      </c>
      <c r="F72" s="69"/>
      <c r="Q72" s="99"/>
      <c r="R72" s="98"/>
      <c r="S72" s="97"/>
      <c r="W72" s="83" t="s">
        <v>259</v>
      </c>
      <c r="X72" s="110" t="s">
        <v>49</v>
      </c>
      <c r="Y72" s="110">
        <v>13</v>
      </c>
      <c r="Z72" s="110" t="s">
        <v>281</v>
      </c>
      <c r="AA72" s="114">
        <v>0.27216238256230779</v>
      </c>
    </row>
    <row r="73" spans="1:27" ht="13.8" x14ac:dyDescent="0.3">
      <c r="A73" s="130" t="s">
        <v>50</v>
      </c>
      <c r="B73" s="84" t="s">
        <v>372</v>
      </c>
      <c r="C73" s="84"/>
      <c r="D73" s="110" t="s">
        <v>286</v>
      </c>
      <c r="E73" s="111">
        <f>VLOOKUP($D73,$Q$7:$R$75,2,0)</f>
        <v>0.99675869094774683</v>
      </c>
      <c r="F73" s="12"/>
      <c r="Q73" s="99"/>
      <c r="R73" s="98"/>
      <c r="S73" s="97"/>
      <c r="W73" s="83" t="s">
        <v>50</v>
      </c>
      <c r="X73" s="84" t="s">
        <v>372</v>
      </c>
      <c r="Y73" s="84"/>
      <c r="Z73" s="110" t="s">
        <v>286</v>
      </c>
      <c r="AA73" s="114">
        <v>0.99675869094774683</v>
      </c>
    </row>
    <row r="74" spans="1:27" ht="13.8" x14ac:dyDescent="0.3">
      <c r="A74" s="79" t="s">
        <v>72</v>
      </c>
      <c r="B74" s="84" t="s">
        <v>372</v>
      </c>
      <c r="C74" s="84"/>
      <c r="D74" s="84" t="s">
        <v>307</v>
      </c>
      <c r="E74" s="103">
        <f t="shared" si="5"/>
        <v>0.98237685298627964</v>
      </c>
      <c r="F74" s="9"/>
      <c r="Q74" s="99"/>
      <c r="R74" s="98"/>
      <c r="S74" s="97"/>
      <c r="W74" s="83" t="s">
        <v>72</v>
      </c>
      <c r="X74" s="84" t="s">
        <v>372</v>
      </c>
      <c r="Y74" s="84"/>
      <c r="Z74" s="84" t="s">
        <v>307</v>
      </c>
      <c r="AA74" s="115">
        <v>0.98237685298627964</v>
      </c>
    </row>
    <row r="75" spans="1:27" ht="14.4" thickBot="1" x14ac:dyDescent="0.35">
      <c r="A75" s="91" t="s">
        <v>76</v>
      </c>
      <c r="B75" s="92" t="s">
        <v>372</v>
      </c>
      <c r="C75" s="92"/>
      <c r="D75" s="92" t="s">
        <v>333</v>
      </c>
      <c r="E75" s="104">
        <f t="shared" si="5"/>
        <v>0.98634859349145065</v>
      </c>
      <c r="F75" s="9"/>
      <c r="Q75" s="99"/>
      <c r="R75" s="98"/>
      <c r="S75" s="97"/>
      <c r="W75" s="112" t="s">
        <v>76</v>
      </c>
      <c r="X75" s="92" t="s">
        <v>372</v>
      </c>
      <c r="Y75" s="92"/>
      <c r="Z75" s="92" t="s">
        <v>333</v>
      </c>
      <c r="AA75" s="116">
        <v>0.98634859349145065</v>
      </c>
    </row>
    <row r="76" spans="1:27" ht="13.8" x14ac:dyDescent="0.3">
      <c r="A76" s="76" t="s">
        <v>135</v>
      </c>
      <c r="B76" s="78" t="s">
        <v>28</v>
      </c>
      <c r="C76" s="77">
        <f>AVERAGE(C7:C69)</f>
        <v>14.174603174603174</v>
      </c>
      <c r="D76" s="77"/>
      <c r="E76" s="77"/>
      <c r="F76" s="9"/>
      <c r="Q76" s="99"/>
      <c r="R76" s="100"/>
      <c r="S76" s="99"/>
    </row>
    <row r="77" spans="1:27" x14ac:dyDescent="0.25">
      <c r="A77" s="7"/>
      <c r="B77" s="5"/>
      <c r="F77" s="14"/>
    </row>
    <row r="78" spans="1:27" x14ac:dyDescent="0.25">
      <c r="A78" s="7"/>
      <c r="B78" s="5"/>
      <c r="F78" s="14"/>
    </row>
    <row r="79" spans="1:27" x14ac:dyDescent="0.25">
      <c r="A79" s="85" t="s">
        <v>266</v>
      </c>
      <c r="F79" s="14"/>
      <c r="G79" s="133"/>
    </row>
    <row r="80" spans="1:27" s="133" customFormat="1" x14ac:dyDescent="0.25">
      <c r="A80" s="85" t="s">
        <v>365</v>
      </c>
      <c r="C80" s="134"/>
      <c r="D80" s="134"/>
      <c r="E80" s="134"/>
      <c r="F80" s="135"/>
      <c r="AA80" s="136"/>
    </row>
    <row r="81" spans="1:27" s="133" customFormat="1" x14ac:dyDescent="0.25">
      <c r="A81" s="132" t="s">
        <v>355</v>
      </c>
      <c r="C81" s="134"/>
      <c r="D81" s="134"/>
      <c r="E81" s="134"/>
      <c r="F81" s="135"/>
      <c r="AA81" s="136"/>
    </row>
    <row r="82" spans="1:27" s="133" customFormat="1" x14ac:dyDescent="0.25">
      <c r="A82" s="132" t="s">
        <v>356</v>
      </c>
      <c r="C82" s="134"/>
      <c r="D82" s="134"/>
      <c r="E82" s="134"/>
      <c r="F82" s="135"/>
      <c r="G82" s="1"/>
      <c r="AA82" s="136"/>
    </row>
    <row r="83" spans="1:27" x14ac:dyDescent="0.25">
      <c r="A83" s="132" t="s">
        <v>357</v>
      </c>
      <c r="D83" s="14"/>
      <c r="E83" s="1"/>
      <c r="AA83" s="1"/>
    </row>
    <row r="84" spans="1:27" x14ac:dyDescent="0.25">
      <c r="A84" s="85" t="s">
        <v>358</v>
      </c>
      <c r="D84" s="14"/>
      <c r="E84" s="1"/>
      <c r="AA84" s="1"/>
    </row>
    <row r="85" spans="1:27" x14ac:dyDescent="0.25">
      <c r="A85" s="85" t="s">
        <v>363</v>
      </c>
      <c r="D85" s="14"/>
      <c r="E85" s="1"/>
      <c r="AA85" s="1"/>
    </row>
    <row r="86" spans="1:27" x14ac:dyDescent="0.25">
      <c r="A86" s="85" t="s">
        <v>364</v>
      </c>
      <c r="F86" s="14"/>
    </row>
    <row r="87" spans="1:27" x14ac:dyDescent="0.25">
      <c r="A87" s="33"/>
      <c r="E87" s="120"/>
    </row>
    <row r="88" spans="1:27" x14ac:dyDescent="0.25">
      <c r="E88" s="120"/>
    </row>
    <row r="89" spans="1:27" x14ac:dyDescent="0.25">
      <c r="E89" s="121"/>
    </row>
  </sheetData>
  <pageMargins left="0.17" right="0.18" top="0.28000000000000003" bottom="0.17" header="0.3" footer="0.3"/>
  <pageSetup scale="73" fitToWidth="0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A1:D41"/>
  <sheetViews>
    <sheetView zoomScale="90" zoomScaleNormal="90" workbookViewId="0"/>
  </sheetViews>
  <sheetFormatPr defaultColWidth="9.109375" defaultRowHeight="13.8" x14ac:dyDescent="0.3"/>
  <cols>
    <col min="1" max="1" width="19.33203125" style="86" customWidth="1"/>
    <col min="2" max="2" width="9" style="118" customWidth="1"/>
    <col min="3" max="3" width="6.44140625" style="118" customWidth="1"/>
    <col min="4" max="4" width="8" style="118" customWidth="1"/>
    <col min="5" max="16384" width="9.109375" style="86"/>
  </cols>
  <sheetData>
    <row r="1" spans="1:4" ht="18" x14ac:dyDescent="0.35">
      <c r="A1" s="75" t="s">
        <v>244</v>
      </c>
    </row>
    <row r="4" spans="1:4" x14ac:dyDescent="0.3">
      <c r="A4" s="122" t="s">
        <v>245</v>
      </c>
      <c r="B4" s="205" t="s">
        <v>99</v>
      </c>
      <c r="C4" s="205" t="s">
        <v>90</v>
      </c>
      <c r="D4" s="205" t="s">
        <v>100</v>
      </c>
    </row>
    <row r="5" spans="1:4" x14ac:dyDescent="0.3">
      <c r="A5" s="123"/>
      <c r="B5" s="206" t="s">
        <v>101</v>
      </c>
      <c r="C5" s="206" t="s">
        <v>102</v>
      </c>
      <c r="D5" s="206" t="s">
        <v>102</v>
      </c>
    </row>
    <row r="6" spans="1:4" x14ac:dyDescent="0.3">
      <c r="A6" s="123"/>
      <c r="B6" s="206"/>
      <c r="C6" s="206"/>
      <c r="D6" s="206"/>
    </row>
    <row r="7" spans="1:4" x14ac:dyDescent="0.3">
      <c r="A7" s="124"/>
      <c r="B7" s="206" t="s">
        <v>103</v>
      </c>
      <c r="C7" s="206" t="s">
        <v>104</v>
      </c>
      <c r="D7" s="206" t="s">
        <v>104</v>
      </c>
    </row>
    <row r="8" spans="1:4" x14ac:dyDescent="0.3">
      <c r="A8" s="117"/>
      <c r="B8" s="206" t="s">
        <v>105</v>
      </c>
      <c r="C8" s="206" t="s">
        <v>106</v>
      </c>
      <c r="D8" s="206" t="s">
        <v>106</v>
      </c>
    </row>
    <row r="9" spans="1:4" x14ac:dyDescent="0.3">
      <c r="A9" s="117"/>
      <c r="B9" s="206" t="s">
        <v>107</v>
      </c>
      <c r="C9" s="206" t="s">
        <v>108</v>
      </c>
      <c r="D9" s="206" t="s">
        <v>108</v>
      </c>
    </row>
    <row r="10" spans="1:4" x14ac:dyDescent="0.3">
      <c r="A10" s="124"/>
      <c r="B10" s="206"/>
      <c r="C10" s="206"/>
      <c r="D10" s="206"/>
    </row>
    <row r="11" spans="1:4" x14ac:dyDescent="0.3">
      <c r="A11" s="124"/>
      <c r="B11" s="206" t="s">
        <v>109</v>
      </c>
      <c r="C11" s="206" t="s">
        <v>110</v>
      </c>
      <c r="D11" s="206" t="s">
        <v>110</v>
      </c>
    </row>
    <row r="12" spans="1:4" x14ac:dyDescent="0.3">
      <c r="A12" s="124"/>
      <c r="B12" s="206" t="s">
        <v>111</v>
      </c>
      <c r="C12" s="206" t="s">
        <v>2</v>
      </c>
      <c r="D12" s="206" t="s">
        <v>2</v>
      </c>
    </row>
    <row r="13" spans="1:4" x14ac:dyDescent="0.3">
      <c r="A13" s="124"/>
      <c r="B13" s="206" t="s">
        <v>112</v>
      </c>
      <c r="C13" s="206" t="s">
        <v>10</v>
      </c>
      <c r="D13" s="206" t="s">
        <v>10</v>
      </c>
    </row>
    <row r="14" spans="1:4" x14ac:dyDescent="0.3">
      <c r="A14" s="124"/>
      <c r="B14" s="206"/>
      <c r="C14" s="206"/>
      <c r="D14" s="206"/>
    </row>
    <row r="15" spans="1:4" x14ac:dyDescent="0.3">
      <c r="A15" s="124"/>
      <c r="B15" s="206" t="s">
        <v>113</v>
      </c>
      <c r="C15" s="206" t="s">
        <v>16</v>
      </c>
      <c r="D15" s="206" t="s">
        <v>16</v>
      </c>
    </row>
    <row r="16" spans="1:4" x14ac:dyDescent="0.3">
      <c r="A16" s="124"/>
      <c r="B16" s="206" t="s">
        <v>114</v>
      </c>
      <c r="C16" s="206" t="s">
        <v>28</v>
      </c>
      <c r="D16" s="206" t="s">
        <v>28</v>
      </c>
    </row>
    <row r="17" spans="1:4" x14ac:dyDescent="0.3">
      <c r="A17" s="124"/>
      <c r="B17" s="206" t="s">
        <v>115</v>
      </c>
      <c r="C17" s="206" t="s">
        <v>49</v>
      </c>
      <c r="D17" s="206" t="s">
        <v>49</v>
      </c>
    </row>
    <row r="18" spans="1:4" x14ac:dyDescent="0.3">
      <c r="A18" s="124"/>
      <c r="B18" s="206"/>
      <c r="C18" s="206"/>
      <c r="D18" s="206"/>
    </row>
    <row r="19" spans="1:4" x14ac:dyDescent="0.3">
      <c r="A19" s="122" t="s">
        <v>246</v>
      </c>
      <c r="B19" s="205" t="s">
        <v>99</v>
      </c>
      <c r="C19" s="205" t="s">
        <v>90</v>
      </c>
      <c r="D19" s="205" t="s">
        <v>100</v>
      </c>
    </row>
    <row r="20" spans="1:4" x14ac:dyDescent="0.3">
      <c r="A20" s="125"/>
      <c r="B20" s="123"/>
      <c r="C20" s="123"/>
      <c r="D20" s="123"/>
    </row>
    <row r="21" spans="1:4" x14ac:dyDescent="0.3">
      <c r="A21" s="124"/>
      <c r="B21" s="206" t="s">
        <v>116</v>
      </c>
      <c r="C21" s="206" t="s">
        <v>56</v>
      </c>
      <c r="D21" s="206" t="s">
        <v>56</v>
      </c>
    </row>
    <row r="22" spans="1:4" x14ac:dyDescent="0.3">
      <c r="A22" s="124"/>
      <c r="B22" s="206" t="s">
        <v>117</v>
      </c>
      <c r="C22" s="206" t="s">
        <v>61</v>
      </c>
      <c r="D22" s="206" t="s">
        <v>61</v>
      </c>
    </row>
    <row r="23" spans="1:4" x14ac:dyDescent="0.3">
      <c r="A23" s="124"/>
      <c r="B23" s="206" t="s">
        <v>118</v>
      </c>
      <c r="C23" s="206" t="s">
        <v>65</v>
      </c>
      <c r="D23" s="206" t="s">
        <v>65</v>
      </c>
    </row>
    <row r="24" spans="1:4" x14ac:dyDescent="0.3">
      <c r="A24" s="124"/>
      <c r="B24" s="206"/>
      <c r="C24" s="206"/>
      <c r="D24" s="206"/>
    </row>
    <row r="25" spans="1:4" x14ac:dyDescent="0.3">
      <c r="A25" s="123"/>
      <c r="B25" s="206" t="s">
        <v>119</v>
      </c>
      <c r="C25" s="206" t="s">
        <v>68</v>
      </c>
      <c r="D25" s="206" t="s">
        <v>68</v>
      </c>
    </row>
    <row r="26" spans="1:4" x14ac:dyDescent="0.3">
      <c r="A26" s="124"/>
      <c r="B26" s="206" t="s">
        <v>120</v>
      </c>
      <c r="C26" s="206" t="s">
        <v>78</v>
      </c>
      <c r="D26" s="206" t="s">
        <v>78</v>
      </c>
    </row>
    <row r="27" spans="1:4" x14ac:dyDescent="0.3">
      <c r="A27" s="124"/>
      <c r="B27" s="206" t="s">
        <v>121</v>
      </c>
      <c r="C27" s="206" t="s">
        <v>71</v>
      </c>
      <c r="D27" s="206" t="s">
        <v>71</v>
      </c>
    </row>
    <row r="28" spans="1:4" x14ac:dyDescent="0.3">
      <c r="A28" s="124"/>
      <c r="B28" s="206"/>
      <c r="C28" s="206"/>
      <c r="D28" s="206"/>
    </row>
    <row r="29" spans="1:4" x14ac:dyDescent="0.3">
      <c r="A29" s="124"/>
      <c r="B29" s="206" t="s">
        <v>122</v>
      </c>
      <c r="C29" s="206" t="s">
        <v>123</v>
      </c>
      <c r="D29" s="206" t="s">
        <v>123</v>
      </c>
    </row>
    <row r="30" spans="1:4" x14ac:dyDescent="0.3">
      <c r="A30" s="124"/>
      <c r="B30" s="206" t="s">
        <v>124</v>
      </c>
      <c r="C30" s="206" t="s">
        <v>125</v>
      </c>
      <c r="D30" s="206" t="s">
        <v>125</v>
      </c>
    </row>
    <row r="31" spans="1:4" x14ac:dyDescent="0.3">
      <c r="A31" s="124"/>
      <c r="B31" s="206" t="s">
        <v>126</v>
      </c>
      <c r="C31" s="206" t="s">
        <v>127</v>
      </c>
      <c r="D31" s="206" t="s">
        <v>127</v>
      </c>
    </row>
    <row r="32" spans="1:4" x14ac:dyDescent="0.3">
      <c r="A32" s="124"/>
      <c r="B32" s="206"/>
      <c r="C32" s="206"/>
      <c r="D32" s="206"/>
    </row>
    <row r="33" spans="1:4" x14ac:dyDescent="0.3">
      <c r="A33" s="124"/>
      <c r="B33" s="206" t="s">
        <v>128</v>
      </c>
      <c r="C33" s="206" t="s">
        <v>129</v>
      </c>
      <c r="D33" s="206" t="s">
        <v>129</v>
      </c>
    </row>
    <row r="34" spans="1:4" x14ac:dyDescent="0.3">
      <c r="A34" s="124"/>
      <c r="B34" s="206"/>
      <c r="C34" s="206"/>
      <c r="D34" s="206"/>
    </row>
    <row r="35" spans="1:4" x14ac:dyDescent="0.3">
      <c r="A35" s="124"/>
      <c r="B35" s="206" t="s">
        <v>130</v>
      </c>
      <c r="C35" s="206" t="s">
        <v>130</v>
      </c>
      <c r="D35" s="206" t="s">
        <v>130</v>
      </c>
    </row>
    <row r="36" spans="1:4" x14ac:dyDescent="0.3">
      <c r="A36" s="124"/>
      <c r="B36" s="206"/>
      <c r="C36" s="206"/>
      <c r="D36" s="206"/>
    </row>
    <row r="37" spans="1:4" x14ac:dyDescent="0.3">
      <c r="A37" s="122" t="s">
        <v>131</v>
      </c>
      <c r="B37" s="205" t="s">
        <v>99</v>
      </c>
      <c r="C37" s="205" t="s">
        <v>90</v>
      </c>
      <c r="D37" s="205" t="s">
        <v>100</v>
      </c>
    </row>
    <row r="38" spans="1:4" x14ac:dyDescent="0.3">
      <c r="A38" s="123"/>
      <c r="B38" s="206" t="s">
        <v>130</v>
      </c>
      <c r="C38" s="206" t="s">
        <v>86</v>
      </c>
      <c r="D38" s="206" t="s">
        <v>86</v>
      </c>
    </row>
    <row r="39" spans="1:4" x14ac:dyDescent="0.3">
      <c r="A39" s="85"/>
      <c r="B39" s="206"/>
      <c r="C39" s="206"/>
      <c r="D39" s="206"/>
    </row>
    <row r="41" spans="1:4" x14ac:dyDescent="0.3">
      <c r="A41" s="85" t="s">
        <v>132</v>
      </c>
    </row>
  </sheetData>
  <phoneticPr fontId="3" type="noConversion"/>
  <printOptions gridLines="1"/>
  <pageMargins left="0.75" right="0.75" top="0.2" bottom="1" header="0.2" footer="0.5"/>
  <pageSetup paperSize="13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70C0"/>
    <pageSetUpPr fitToPage="1"/>
  </sheetPr>
  <dimension ref="A1:M83"/>
  <sheetViews>
    <sheetView zoomScale="85" zoomScaleNormal="85" workbookViewId="0"/>
  </sheetViews>
  <sheetFormatPr defaultColWidth="9.109375" defaultRowHeight="13.2" x14ac:dyDescent="0.25"/>
  <cols>
    <col min="1" max="1" width="35.109375" style="1" customWidth="1"/>
    <col min="2" max="2" width="9.109375" style="1"/>
    <col min="3" max="3" width="9.109375" style="4"/>
    <col min="4" max="4" width="9.109375" style="1"/>
    <col min="5" max="5" width="11.5546875" style="1" customWidth="1"/>
    <col min="6" max="8" width="9.109375" style="1"/>
    <col min="9" max="9" width="11" style="1" bestFit="1" customWidth="1"/>
    <col min="10" max="10" width="4.88671875" style="1" bestFit="1" customWidth="1"/>
    <col min="11" max="16384" width="9.109375" style="1"/>
  </cols>
  <sheetData>
    <row r="1" spans="1:13" ht="18" x14ac:dyDescent="0.35">
      <c r="A1" s="75" t="s">
        <v>345</v>
      </c>
    </row>
    <row r="2" spans="1:13" ht="18" x14ac:dyDescent="0.35">
      <c r="A2" s="75"/>
    </row>
    <row r="3" spans="1:13" ht="18" x14ac:dyDescent="0.35">
      <c r="A3" s="75"/>
    </row>
    <row r="4" spans="1:13" ht="18" x14ac:dyDescent="0.35">
      <c r="A4" s="75"/>
    </row>
    <row r="6" spans="1:13" ht="13.8" x14ac:dyDescent="0.3">
      <c r="A6" s="73" t="s">
        <v>0</v>
      </c>
      <c r="B6" s="74" t="s">
        <v>347</v>
      </c>
      <c r="C6" s="20"/>
    </row>
    <row r="7" spans="1:13" ht="14.4" thickBot="1" x14ac:dyDescent="0.35">
      <c r="A7" s="79" t="s">
        <v>6</v>
      </c>
      <c r="B7" s="80" t="s">
        <v>110</v>
      </c>
      <c r="C7" s="80">
        <v>18</v>
      </c>
      <c r="D7" s="65"/>
      <c r="E7" s="96" t="s">
        <v>77</v>
      </c>
      <c r="F7" s="96" t="s">
        <v>81</v>
      </c>
      <c r="G7" s="96" t="s">
        <v>82</v>
      </c>
      <c r="L7" s="67"/>
      <c r="M7" s="66"/>
    </row>
    <row r="8" spans="1:13" ht="13.8" x14ac:dyDescent="0.3">
      <c r="A8" s="79" t="s">
        <v>263</v>
      </c>
      <c r="B8" s="80" t="s">
        <v>2</v>
      </c>
      <c r="C8" s="80">
        <v>17</v>
      </c>
      <c r="D8" s="65"/>
      <c r="E8" s="72" t="s">
        <v>138</v>
      </c>
      <c r="F8" s="86">
        <f>COUNTIF(C$7:C$75,"&gt;16")</f>
        <v>4</v>
      </c>
      <c r="G8" s="87">
        <f>F8/F$14</f>
        <v>6.1538461538461542E-2</v>
      </c>
      <c r="I8" s="66"/>
      <c r="K8" s="66"/>
      <c r="L8" s="66"/>
      <c r="M8" s="67"/>
    </row>
    <row r="9" spans="1:13" ht="13.8" x14ac:dyDescent="0.3">
      <c r="A9" s="79" t="s">
        <v>4</v>
      </c>
      <c r="B9" s="80" t="s">
        <v>2</v>
      </c>
      <c r="C9" s="80">
        <v>17</v>
      </c>
      <c r="D9" s="65"/>
      <c r="E9" s="72" t="s">
        <v>10</v>
      </c>
      <c r="F9" s="86">
        <f>COUNTIF(C$7:C$75,"=16")</f>
        <v>9</v>
      </c>
      <c r="G9" s="87">
        <f t="shared" ref="G9:G14" si="0">F9/F$14</f>
        <v>0.13846153846153847</v>
      </c>
      <c r="I9" s="66"/>
      <c r="K9" s="66"/>
      <c r="L9" s="66"/>
      <c r="M9" s="67"/>
    </row>
    <row r="10" spans="1:13" ht="13.8" x14ac:dyDescent="0.3">
      <c r="A10" s="79" t="s">
        <v>7</v>
      </c>
      <c r="B10" s="80" t="s">
        <v>2</v>
      </c>
      <c r="C10" s="80">
        <v>17</v>
      </c>
      <c r="D10" s="65"/>
      <c r="E10" s="72" t="s">
        <v>16</v>
      </c>
      <c r="F10" s="86">
        <f>COUNTIF(C$7:C$75,"=15")</f>
        <v>13</v>
      </c>
      <c r="G10" s="87">
        <f t="shared" si="0"/>
        <v>0.2</v>
      </c>
      <c r="I10" s="66"/>
      <c r="K10" s="66"/>
      <c r="L10" s="66"/>
      <c r="M10" s="67"/>
    </row>
    <row r="11" spans="1:13" ht="13.8" x14ac:dyDescent="0.3">
      <c r="A11" s="81" t="s">
        <v>3</v>
      </c>
      <c r="B11" s="82" t="s">
        <v>10</v>
      </c>
      <c r="C11" s="82">
        <v>16</v>
      </c>
      <c r="D11" s="65"/>
      <c r="E11" s="72" t="s">
        <v>28</v>
      </c>
      <c r="F11" s="86">
        <f>COUNTIF(C$7:C$75,"=14")</f>
        <v>19</v>
      </c>
      <c r="G11" s="87">
        <f t="shared" si="0"/>
        <v>0.29230769230769232</v>
      </c>
      <c r="I11" s="67"/>
      <c r="J11" s="4"/>
      <c r="K11" s="67"/>
      <c r="L11" s="67"/>
      <c r="M11" s="67"/>
    </row>
    <row r="12" spans="1:13" ht="13.8" x14ac:dyDescent="0.3">
      <c r="A12" s="81" t="s">
        <v>18</v>
      </c>
      <c r="B12" s="82" t="s">
        <v>10</v>
      </c>
      <c r="C12" s="82">
        <v>16</v>
      </c>
      <c r="D12" s="65"/>
      <c r="E12" s="72" t="s">
        <v>49</v>
      </c>
      <c r="F12" s="86">
        <f>COUNTIF(C$7:C$75,"=13")</f>
        <v>14</v>
      </c>
      <c r="G12" s="87">
        <f t="shared" si="0"/>
        <v>0.2153846153846154</v>
      </c>
    </row>
    <row r="13" spans="1:13" ht="14.4" thickBot="1" x14ac:dyDescent="0.35">
      <c r="A13" s="81" t="s">
        <v>32</v>
      </c>
      <c r="B13" s="82" t="s">
        <v>10</v>
      </c>
      <c r="C13" s="82">
        <v>16</v>
      </c>
      <c r="D13" s="65"/>
      <c r="E13" s="93" t="s">
        <v>79</v>
      </c>
      <c r="F13" s="94">
        <f>COUNTIF(C$7:C$75,"&lt;13")</f>
        <v>6</v>
      </c>
      <c r="G13" s="95">
        <f t="shared" si="0"/>
        <v>9.2307692307692313E-2</v>
      </c>
    </row>
    <row r="14" spans="1:13" ht="13.8" x14ac:dyDescent="0.3">
      <c r="A14" s="81" t="s">
        <v>253</v>
      </c>
      <c r="B14" s="82" t="s">
        <v>10</v>
      </c>
      <c r="C14" s="82">
        <v>16</v>
      </c>
      <c r="D14" s="65"/>
      <c r="E14" s="88" t="s">
        <v>80</v>
      </c>
      <c r="F14" s="89">
        <f>SUM(F8:F13)</f>
        <v>65</v>
      </c>
      <c r="G14" s="90">
        <f t="shared" si="0"/>
        <v>1</v>
      </c>
    </row>
    <row r="15" spans="1:13" ht="13.8" x14ac:dyDescent="0.3">
      <c r="A15" s="81" t="s">
        <v>87</v>
      </c>
      <c r="B15" s="82" t="s">
        <v>10</v>
      </c>
      <c r="C15" s="82">
        <v>16</v>
      </c>
      <c r="D15" s="69"/>
      <c r="I15" s="9"/>
    </row>
    <row r="16" spans="1:13" ht="13.8" x14ac:dyDescent="0.3">
      <c r="A16" s="81" t="s">
        <v>52</v>
      </c>
      <c r="B16" s="82" t="s">
        <v>10</v>
      </c>
      <c r="C16" s="82">
        <v>16</v>
      </c>
      <c r="D16" s="65"/>
      <c r="I16" s="9"/>
      <c r="J16" s="4"/>
    </row>
    <row r="17" spans="1:12" ht="13.8" x14ac:dyDescent="0.3">
      <c r="A17" s="81" t="s">
        <v>5</v>
      </c>
      <c r="B17" s="82" t="s">
        <v>10</v>
      </c>
      <c r="C17" s="82">
        <v>16</v>
      </c>
      <c r="D17" s="65"/>
      <c r="I17" s="9"/>
      <c r="J17" s="4"/>
    </row>
    <row r="18" spans="1:12" ht="13.8" x14ac:dyDescent="0.3">
      <c r="A18" s="81" t="s">
        <v>13</v>
      </c>
      <c r="B18" s="82" t="s">
        <v>10</v>
      </c>
      <c r="C18" s="82">
        <v>16</v>
      </c>
      <c r="D18" s="65"/>
      <c r="I18" s="9"/>
      <c r="J18" s="4"/>
      <c r="L18" s="4"/>
    </row>
    <row r="19" spans="1:12" ht="13.8" x14ac:dyDescent="0.3">
      <c r="A19" s="81" t="s">
        <v>14</v>
      </c>
      <c r="B19" s="82" t="s">
        <v>10</v>
      </c>
      <c r="C19" s="82">
        <v>16</v>
      </c>
      <c r="D19" s="65"/>
      <c r="I19" s="9"/>
      <c r="J19" s="4"/>
      <c r="L19" s="4"/>
    </row>
    <row r="20" spans="1:12" ht="13.8" x14ac:dyDescent="0.3">
      <c r="A20" s="83" t="s">
        <v>15</v>
      </c>
      <c r="B20" s="110" t="s">
        <v>16</v>
      </c>
      <c r="C20" s="110">
        <v>15</v>
      </c>
      <c r="D20" s="65"/>
      <c r="I20" s="9"/>
      <c r="J20" s="4"/>
      <c r="L20" s="4"/>
    </row>
    <row r="21" spans="1:12" ht="13.8" x14ac:dyDescent="0.3">
      <c r="A21" s="83" t="s">
        <v>17</v>
      </c>
      <c r="B21" s="110" t="s">
        <v>16</v>
      </c>
      <c r="C21" s="110">
        <v>15</v>
      </c>
      <c r="D21" s="69"/>
    </row>
    <row r="22" spans="1:12" ht="13.8" x14ac:dyDescent="0.3">
      <c r="A22" s="83" t="s">
        <v>19</v>
      </c>
      <c r="B22" s="110" t="s">
        <v>16</v>
      </c>
      <c r="C22" s="110">
        <v>15</v>
      </c>
      <c r="D22" s="65"/>
    </row>
    <row r="23" spans="1:12" ht="13.8" x14ac:dyDescent="0.3">
      <c r="A23" s="83" t="s">
        <v>254</v>
      </c>
      <c r="B23" s="110" t="s">
        <v>16</v>
      </c>
      <c r="C23" s="110">
        <v>15</v>
      </c>
      <c r="D23" s="65"/>
    </row>
    <row r="24" spans="1:12" ht="13.8" x14ac:dyDescent="0.3">
      <c r="A24" s="83" t="s">
        <v>255</v>
      </c>
      <c r="B24" s="110" t="s">
        <v>16</v>
      </c>
      <c r="C24" s="110">
        <v>15</v>
      </c>
      <c r="D24" s="65"/>
    </row>
    <row r="25" spans="1:12" ht="13.8" x14ac:dyDescent="0.3">
      <c r="A25" s="83" t="s">
        <v>12</v>
      </c>
      <c r="B25" s="110" t="s">
        <v>16</v>
      </c>
      <c r="C25" s="110">
        <v>15</v>
      </c>
      <c r="D25" s="65"/>
    </row>
    <row r="26" spans="1:12" ht="13.8" x14ac:dyDescent="0.3">
      <c r="A26" s="83" t="s">
        <v>21</v>
      </c>
      <c r="B26" s="110" t="s">
        <v>16</v>
      </c>
      <c r="C26" s="110">
        <v>15</v>
      </c>
      <c r="D26" s="65"/>
    </row>
    <row r="27" spans="1:12" ht="13.8" x14ac:dyDescent="0.3">
      <c r="A27" s="83" t="s">
        <v>340</v>
      </c>
      <c r="B27" s="110" t="s">
        <v>16</v>
      </c>
      <c r="C27" s="110">
        <v>15</v>
      </c>
      <c r="D27" s="65"/>
    </row>
    <row r="28" spans="1:12" ht="13.8" x14ac:dyDescent="0.3">
      <c r="A28" s="83" t="s">
        <v>24</v>
      </c>
      <c r="B28" s="110" t="s">
        <v>16</v>
      </c>
      <c r="C28" s="110">
        <v>15</v>
      </c>
      <c r="D28" s="65"/>
    </row>
    <row r="29" spans="1:12" ht="13.8" x14ac:dyDescent="0.3">
      <c r="A29" s="83" t="s">
        <v>256</v>
      </c>
      <c r="B29" s="110" t="s">
        <v>16</v>
      </c>
      <c r="C29" s="110">
        <v>15</v>
      </c>
      <c r="D29" s="69"/>
    </row>
    <row r="30" spans="1:12" ht="13.8" x14ac:dyDescent="0.3">
      <c r="A30" s="83" t="s">
        <v>25</v>
      </c>
      <c r="B30" s="110" t="s">
        <v>16</v>
      </c>
      <c r="C30" s="110">
        <v>15</v>
      </c>
      <c r="D30" s="65"/>
    </row>
    <row r="31" spans="1:12" ht="13.8" x14ac:dyDescent="0.3">
      <c r="A31" s="83" t="s">
        <v>26</v>
      </c>
      <c r="B31" s="110" t="s">
        <v>16</v>
      </c>
      <c r="C31" s="110">
        <v>15</v>
      </c>
      <c r="D31" s="65"/>
      <c r="I31" s="66"/>
      <c r="J31" s="66"/>
    </row>
    <row r="32" spans="1:12" ht="13.8" x14ac:dyDescent="0.3">
      <c r="A32" s="83" t="s">
        <v>257</v>
      </c>
      <c r="B32" s="110" t="s">
        <v>16</v>
      </c>
      <c r="C32" s="110">
        <v>15</v>
      </c>
      <c r="D32" s="65"/>
      <c r="J32" s="66"/>
    </row>
    <row r="33" spans="1:10" ht="13.8" x14ac:dyDescent="0.3">
      <c r="A33" s="81" t="s">
        <v>258</v>
      </c>
      <c r="B33" s="82" t="s">
        <v>28</v>
      </c>
      <c r="C33" s="82">
        <v>14</v>
      </c>
      <c r="D33" s="65"/>
      <c r="J33" s="66"/>
    </row>
    <row r="34" spans="1:10" ht="13.8" x14ac:dyDescent="0.3">
      <c r="A34" s="81" t="s">
        <v>29</v>
      </c>
      <c r="B34" s="82" t="s">
        <v>28</v>
      </c>
      <c r="C34" s="82">
        <v>14</v>
      </c>
      <c r="D34" s="65"/>
      <c r="F34" s="4"/>
      <c r="G34" s="4"/>
      <c r="J34" s="66"/>
    </row>
    <row r="35" spans="1:10" ht="13.8" x14ac:dyDescent="0.3">
      <c r="A35" s="81" t="s">
        <v>30</v>
      </c>
      <c r="B35" s="82" t="s">
        <v>28</v>
      </c>
      <c r="C35" s="82">
        <v>14</v>
      </c>
      <c r="D35" s="65"/>
      <c r="E35" s="86" t="s">
        <v>267</v>
      </c>
      <c r="F35" s="4"/>
      <c r="G35" s="4"/>
      <c r="H35" s="4"/>
      <c r="J35" s="67"/>
    </row>
    <row r="36" spans="1:10" ht="13.8" x14ac:dyDescent="0.3">
      <c r="A36" s="81" t="s">
        <v>259</v>
      </c>
      <c r="B36" s="82" t="s">
        <v>28</v>
      </c>
      <c r="C36" s="82">
        <v>14</v>
      </c>
      <c r="D36" s="65"/>
      <c r="F36" s="11"/>
      <c r="G36" s="11"/>
      <c r="H36" s="4"/>
      <c r="J36" s="67"/>
    </row>
    <row r="37" spans="1:10" ht="13.8" x14ac:dyDescent="0.3">
      <c r="A37" s="81" t="s">
        <v>64</v>
      </c>
      <c r="B37" s="82" t="s">
        <v>28</v>
      </c>
      <c r="C37" s="82">
        <v>14</v>
      </c>
      <c r="D37" s="65"/>
      <c r="F37" s="12"/>
      <c r="G37" s="4"/>
      <c r="H37" s="11"/>
    </row>
    <row r="38" spans="1:10" ht="13.8" x14ac:dyDescent="0.3">
      <c r="A38" s="81" t="s">
        <v>31</v>
      </c>
      <c r="B38" s="82" t="s">
        <v>28</v>
      </c>
      <c r="C38" s="82">
        <v>14</v>
      </c>
      <c r="D38" s="65"/>
      <c r="F38" s="12"/>
      <c r="G38" s="4"/>
      <c r="H38" s="13"/>
    </row>
    <row r="39" spans="1:10" ht="13.8" x14ac:dyDescent="0.3">
      <c r="A39" s="81" t="s">
        <v>34</v>
      </c>
      <c r="B39" s="82" t="s">
        <v>28</v>
      </c>
      <c r="C39" s="82">
        <v>14</v>
      </c>
      <c r="D39" s="65"/>
      <c r="F39" s="12"/>
      <c r="G39" s="4"/>
      <c r="H39" s="13"/>
    </row>
    <row r="40" spans="1:10" ht="13.8" x14ac:dyDescent="0.3">
      <c r="A40" s="81" t="s">
        <v>36</v>
      </c>
      <c r="B40" s="82" t="s">
        <v>28</v>
      </c>
      <c r="C40" s="82">
        <v>14</v>
      </c>
      <c r="D40" s="65"/>
      <c r="F40" s="12"/>
      <c r="G40" s="4"/>
      <c r="H40" s="13"/>
    </row>
    <row r="41" spans="1:10" ht="13.8" x14ac:dyDescent="0.3">
      <c r="A41" s="81" t="s">
        <v>11</v>
      </c>
      <c r="B41" s="82" t="s">
        <v>28</v>
      </c>
      <c r="C41" s="82">
        <v>14</v>
      </c>
      <c r="D41" s="69"/>
      <c r="F41" s="12"/>
      <c r="G41" s="4"/>
      <c r="H41" s="13"/>
    </row>
    <row r="42" spans="1:10" ht="13.8" x14ac:dyDescent="0.3">
      <c r="A42" s="81" t="s">
        <v>51</v>
      </c>
      <c r="B42" s="82" t="s">
        <v>28</v>
      </c>
      <c r="C42" s="82">
        <v>14</v>
      </c>
      <c r="D42" s="65"/>
      <c r="F42" s="12"/>
      <c r="G42" s="4"/>
      <c r="H42" s="13"/>
    </row>
    <row r="43" spans="1:10" ht="13.8" x14ac:dyDescent="0.3">
      <c r="A43" s="81" t="s">
        <v>260</v>
      </c>
      <c r="B43" s="82" t="s">
        <v>28</v>
      </c>
      <c r="C43" s="82">
        <v>14</v>
      </c>
      <c r="D43" s="65"/>
      <c r="F43" s="4"/>
      <c r="G43" s="4"/>
      <c r="H43" s="4"/>
    </row>
    <row r="44" spans="1:10" ht="13.8" x14ac:dyDescent="0.3">
      <c r="A44" s="81" t="s">
        <v>38</v>
      </c>
      <c r="B44" s="82" t="s">
        <v>28</v>
      </c>
      <c r="C44" s="82">
        <v>14</v>
      </c>
      <c r="D44" s="65"/>
      <c r="F44" s="4"/>
      <c r="G44" s="4"/>
      <c r="H44" s="4"/>
    </row>
    <row r="45" spans="1:10" ht="13.8" x14ac:dyDescent="0.3">
      <c r="A45" s="81" t="s">
        <v>39</v>
      </c>
      <c r="B45" s="82" t="s">
        <v>28</v>
      </c>
      <c r="C45" s="82">
        <v>14</v>
      </c>
      <c r="D45" s="65"/>
      <c r="F45" s="4"/>
      <c r="G45" s="4"/>
      <c r="H45" s="4"/>
    </row>
    <row r="46" spans="1:10" ht="13.8" x14ac:dyDescent="0.3">
      <c r="A46" s="81" t="s">
        <v>20</v>
      </c>
      <c r="B46" s="82" t="s">
        <v>28</v>
      </c>
      <c r="C46" s="82">
        <v>14</v>
      </c>
      <c r="D46" s="69"/>
      <c r="H46" s="67"/>
    </row>
    <row r="47" spans="1:10" ht="13.8" x14ac:dyDescent="0.3">
      <c r="A47" s="81" t="s">
        <v>512</v>
      </c>
      <c r="B47" s="82" t="s">
        <v>28</v>
      </c>
      <c r="C47" s="82">
        <v>14</v>
      </c>
      <c r="D47" s="69"/>
      <c r="E47" s="66"/>
      <c r="G47" s="66"/>
      <c r="H47" s="66"/>
    </row>
    <row r="48" spans="1:10" ht="13.8" x14ac:dyDescent="0.3">
      <c r="A48" s="81" t="s">
        <v>66</v>
      </c>
      <c r="B48" s="82" t="s">
        <v>28</v>
      </c>
      <c r="C48" s="82">
        <v>14</v>
      </c>
      <c r="D48" s="65"/>
      <c r="E48" s="66"/>
      <c r="G48" s="66"/>
      <c r="H48" s="66"/>
    </row>
    <row r="49" spans="1:8" ht="13.8" x14ac:dyDescent="0.3">
      <c r="A49" s="81" t="s">
        <v>23</v>
      </c>
      <c r="B49" s="82" t="s">
        <v>28</v>
      </c>
      <c r="C49" s="82">
        <v>14</v>
      </c>
      <c r="D49" s="65"/>
      <c r="E49" s="66"/>
      <c r="G49" s="66"/>
      <c r="H49" s="66"/>
    </row>
    <row r="50" spans="1:8" ht="13.8" x14ac:dyDescent="0.3">
      <c r="A50" s="81" t="s">
        <v>43</v>
      </c>
      <c r="B50" s="82" t="s">
        <v>28</v>
      </c>
      <c r="C50" s="82">
        <v>14</v>
      </c>
      <c r="D50" s="69"/>
      <c r="E50" s="67"/>
      <c r="F50" s="4"/>
      <c r="G50" s="67"/>
      <c r="H50" s="67"/>
    </row>
    <row r="51" spans="1:8" ht="13.8" x14ac:dyDescent="0.3">
      <c r="A51" s="81" t="s">
        <v>45</v>
      </c>
      <c r="B51" s="82" t="s">
        <v>28</v>
      </c>
      <c r="C51" s="82">
        <v>14</v>
      </c>
      <c r="D51" s="69"/>
      <c r="E51" s="67"/>
      <c r="F51" s="4"/>
      <c r="G51" s="67"/>
      <c r="H51" s="67"/>
    </row>
    <row r="52" spans="1:8" ht="13.8" x14ac:dyDescent="0.3">
      <c r="A52" s="83" t="s">
        <v>67</v>
      </c>
      <c r="B52" s="110" t="s">
        <v>49</v>
      </c>
      <c r="C52" s="110">
        <v>13</v>
      </c>
      <c r="D52" s="69"/>
    </row>
    <row r="53" spans="1:8" ht="13.8" x14ac:dyDescent="0.3">
      <c r="A53" s="83" t="s">
        <v>9</v>
      </c>
      <c r="B53" s="110" t="s">
        <v>49</v>
      </c>
      <c r="C53" s="110">
        <v>13</v>
      </c>
      <c r="D53" s="69"/>
    </row>
    <row r="54" spans="1:8" ht="13.8" x14ac:dyDescent="0.3">
      <c r="A54" s="83" t="s">
        <v>55</v>
      </c>
      <c r="B54" s="110" t="s">
        <v>49</v>
      </c>
      <c r="C54" s="110">
        <v>13</v>
      </c>
      <c r="D54" s="65"/>
    </row>
    <row r="55" spans="1:8" ht="13.8" x14ac:dyDescent="0.3">
      <c r="A55" s="83" t="s">
        <v>48</v>
      </c>
      <c r="B55" s="110" t="s">
        <v>49</v>
      </c>
      <c r="C55" s="110">
        <v>13</v>
      </c>
      <c r="D55" s="65"/>
    </row>
    <row r="56" spans="1:8" ht="13.8" x14ac:dyDescent="0.3">
      <c r="A56" s="83" t="s">
        <v>60</v>
      </c>
      <c r="B56" s="110" t="s">
        <v>49</v>
      </c>
      <c r="C56" s="110">
        <v>13</v>
      </c>
      <c r="D56" s="65"/>
    </row>
    <row r="57" spans="1:8" ht="13.8" x14ac:dyDescent="0.3">
      <c r="A57" s="83" t="s">
        <v>261</v>
      </c>
      <c r="B57" s="110" t="s">
        <v>49</v>
      </c>
      <c r="C57" s="110">
        <v>13</v>
      </c>
      <c r="D57" s="69"/>
    </row>
    <row r="58" spans="1:8" ht="13.8" x14ac:dyDescent="0.3">
      <c r="A58" s="83" t="s">
        <v>57</v>
      </c>
      <c r="B58" s="110" t="s">
        <v>49</v>
      </c>
      <c r="C58" s="110">
        <v>13</v>
      </c>
      <c r="D58" s="65"/>
    </row>
    <row r="59" spans="1:8" ht="13.8" x14ac:dyDescent="0.3">
      <c r="A59" s="83" t="s">
        <v>35</v>
      </c>
      <c r="B59" s="110" t="s">
        <v>49</v>
      </c>
      <c r="C59" s="110">
        <v>13</v>
      </c>
      <c r="D59" s="65"/>
    </row>
    <row r="60" spans="1:8" ht="13.8" x14ac:dyDescent="0.3">
      <c r="A60" s="83" t="s">
        <v>40</v>
      </c>
      <c r="B60" s="110" t="s">
        <v>49</v>
      </c>
      <c r="C60" s="110">
        <v>13</v>
      </c>
      <c r="D60" s="65"/>
    </row>
    <row r="61" spans="1:8" ht="13.8" x14ac:dyDescent="0.3">
      <c r="A61" s="83" t="s">
        <v>22</v>
      </c>
      <c r="B61" s="110" t="s">
        <v>49</v>
      </c>
      <c r="C61" s="110">
        <v>13</v>
      </c>
      <c r="D61" s="65"/>
    </row>
    <row r="62" spans="1:8" ht="13.8" x14ac:dyDescent="0.3">
      <c r="A62" s="83" t="s">
        <v>41</v>
      </c>
      <c r="B62" s="110" t="s">
        <v>49</v>
      </c>
      <c r="C62" s="110">
        <v>13</v>
      </c>
      <c r="D62" s="65"/>
    </row>
    <row r="63" spans="1:8" ht="13.8" x14ac:dyDescent="0.3">
      <c r="A63" s="83" t="s">
        <v>54</v>
      </c>
      <c r="B63" s="110" t="s">
        <v>49</v>
      </c>
      <c r="C63" s="110">
        <v>13</v>
      </c>
      <c r="D63" s="65"/>
    </row>
    <row r="64" spans="1:8" ht="13.8" x14ac:dyDescent="0.3">
      <c r="A64" s="83" t="s">
        <v>62</v>
      </c>
      <c r="B64" s="110" t="s">
        <v>49</v>
      </c>
      <c r="C64" s="110">
        <v>13</v>
      </c>
      <c r="D64" s="65"/>
    </row>
    <row r="65" spans="1:5" ht="13.8" x14ac:dyDescent="0.3">
      <c r="A65" s="83" t="s">
        <v>59</v>
      </c>
      <c r="B65" s="110" t="s">
        <v>49</v>
      </c>
      <c r="C65" s="110">
        <v>13</v>
      </c>
      <c r="D65" s="65"/>
    </row>
    <row r="66" spans="1:5" ht="13.8" x14ac:dyDescent="0.3">
      <c r="A66" s="81" t="s">
        <v>50</v>
      </c>
      <c r="B66" s="82" t="s">
        <v>56</v>
      </c>
      <c r="C66" s="82">
        <v>12</v>
      </c>
      <c r="D66" s="69"/>
    </row>
    <row r="67" spans="1:5" ht="13.8" x14ac:dyDescent="0.3">
      <c r="A67" s="81" t="s">
        <v>58</v>
      </c>
      <c r="B67" s="82" t="s">
        <v>56</v>
      </c>
      <c r="C67" s="82">
        <v>12</v>
      </c>
      <c r="D67" s="69"/>
    </row>
    <row r="68" spans="1:5" ht="13.8" x14ac:dyDescent="0.3">
      <c r="A68" s="81" t="s">
        <v>264</v>
      </c>
      <c r="B68" s="82" t="s">
        <v>56</v>
      </c>
      <c r="C68" s="82">
        <v>12</v>
      </c>
      <c r="D68" s="69"/>
    </row>
    <row r="69" spans="1:5" ht="13.8" x14ac:dyDescent="0.3">
      <c r="A69" s="83" t="s">
        <v>69</v>
      </c>
      <c r="B69" s="110" t="s">
        <v>61</v>
      </c>
      <c r="C69" s="110">
        <v>11</v>
      </c>
      <c r="D69" s="69"/>
      <c r="E69" s="66"/>
    </row>
    <row r="70" spans="1:5" ht="13.8" x14ac:dyDescent="0.3">
      <c r="A70" s="83" t="s">
        <v>42</v>
      </c>
      <c r="B70" s="110" t="s">
        <v>65</v>
      </c>
      <c r="C70" s="110">
        <v>10</v>
      </c>
      <c r="D70" s="69"/>
    </row>
    <row r="71" spans="1:5" ht="13.8" x14ac:dyDescent="0.3">
      <c r="A71" s="83" t="s">
        <v>248</v>
      </c>
      <c r="B71" s="110" t="s">
        <v>71</v>
      </c>
      <c r="C71" s="110">
        <v>7</v>
      </c>
      <c r="D71" s="65"/>
      <c r="E71" s="66"/>
    </row>
    <row r="72" spans="1:5" ht="13.8" x14ac:dyDescent="0.3">
      <c r="A72" s="83" t="s">
        <v>72</v>
      </c>
      <c r="B72" s="84" t="s">
        <v>136</v>
      </c>
      <c r="C72" s="84"/>
      <c r="D72" s="69"/>
    </row>
    <row r="73" spans="1:5" ht="13.8" x14ac:dyDescent="0.3">
      <c r="A73" s="83" t="s">
        <v>74</v>
      </c>
      <c r="B73" s="84" t="s">
        <v>136</v>
      </c>
      <c r="C73" s="84"/>
      <c r="D73" s="12"/>
    </row>
    <row r="74" spans="1:5" ht="13.8" x14ac:dyDescent="0.3">
      <c r="A74" s="83" t="s">
        <v>75</v>
      </c>
      <c r="B74" s="84" t="s">
        <v>136</v>
      </c>
      <c r="C74" s="84"/>
      <c r="D74" s="9"/>
    </row>
    <row r="75" spans="1:5" ht="14.4" thickBot="1" x14ac:dyDescent="0.35">
      <c r="A75" s="112" t="s">
        <v>76</v>
      </c>
      <c r="B75" s="92" t="s">
        <v>136</v>
      </c>
      <c r="C75" s="92"/>
      <c r="D75" s="9"/>
    </row>
    <row r="76" spans="1:5" ht="13.8" x14ac:dyDescent="0.3">
      <c r="A76" s="76" t="s">
        <v>135</v>
      </c>
      <c r="B76" s="78" t="s">
        <v>28</v>
      </c>
      <c r="C76" s="77">
        <f>AVERAGE(C7:C71)</f>
        <v>14.153846153846153</v>
      </c>
      <c r="D76" s="9"/>
    </row>
    <row r="77" spans="1:5" x14ac:dyDescent="0.25">
      <c r="A77" s="7"/>
      <c r="B77" s="5"/>
      <c r="D77" s="14"/>
    </row>
    <row r="78" spans="1:5" x14ac:dyDescent="0.25">
      <c r="A78" s="7"/>
      <c r="B78" s="5"/>
      <c r="D78" s="14"/>
    </row>
    <row r="79" spans="1:5" x14ac:dyDescent="0.25">
      <c r="A79" s="85" t="s">
        <v>266</v>
      </c>
      <c r="D79" s="14"/>
    </row>
    <row r="80" spans="1:5" x14ac:dyDescent="0.25">
      <c r="A80" s="85" t="s">
        <v>342</v>
      </c>
      <c r="D80" s="14"/>
    </row>
    <row r="81" spans="1:4" x14ac:dyDescent="0.25">
      <c r="A81" s="85" t="s">
        <v>341</v>
      </c>
      <c r="D81" s="14"/>
    </row>
    <row r="82" spans="1:4" x14ac:dyDescent="0.25">
      <c r="A82" s="85" t="s">
        <v>343</v>
      </c>
      <c r="D82" s="14"/>
    </row>
    <row r="83" spans="1:4" x14ac:dyDescent="0.25">
      <c r="A83" s="33"/>
      <c r="D83" s="14"/>
    </row>
  </sheetData>
  <pageMargins left="0.17" right="0.18" top="0.28000000000000003" bottom="0.17" header="0.3" footer="0.3"/>
  <pageSetup scale="77" fitToWidth="0" orientation="portrait" horizontalDpi="1200" verticalDpi="12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2060"/>
    <pageSetUpPr fitToPage="1"/>
  </sheetPr>
  <dimension ref="A1:M84"/>
  <sheetViews>
    <sheetView zoomScale="85" zoomScaleNormal="85" workbookViewId="0"/>
  </sheetViews>
  <sheetFormatPr defaultColWidth="9.109375" defaultRowHeight="13.2" x14ac:dyDescent="0.25"/>
  <cols>
    <col min="1" max="1" width="35.109375" style="1" customWidth="1"/>
    <col min="2" max="2" width="9.109375" style="1"/>
    <col min="3" max="3" width="9.109375" style="4"/>
    <col min="4" max="4" width="9.109375" style="1"/>
    <col min="5" max="5" width="11.5546875" style="1" customWidth="1"/>
    <col min="6" max="8" width="9.109375" style="1"/>
    <col min="9" max="9" width="11" style="1" bestFit="1" customWidth="1"/>
    <col min="10" max="10" width="4.88671875" style="1" bestFit="1" customWidth="1"/>
    <col min="11" max="16384" width="9.109375" style="1"/>
  </cols>
  <sheetData>
    <row r="1" spans="1:13" ht="18" x14ac:dyDescent="0.35">
      <c r="A1" s="75" t="s">
        <v>346</v>
      </c>
    </row>
    <row r="2" spans="1:13" ht="18" x14ac:dyDescent="0.35">
      <c r="A2" s="75"/>
    </row>
    <row r="3" spans="1:13" ht="18" x14ac:dyDescent="0.35">
      <c r="A3" s="75"/>
    </row>
    <row r="4" spans="1:13" ht="18" x14ac:dyDescent="0.35">
      <c r="A4" s="75"/>
    </row>
    <row r="6" spans="1:13" ht="13.8" x14ac:dyDescent="0.3">
      <c r="A6" s="73" t="s">
        <v>0</v>
      </c>
      <c r="B6" s="74" t="s">
        <v>348</v>
      </c>
      <c r="C6" s="20"/>
    </row>
    <row r="7" spans="1:13" ht="14.4" thickBot="1" x14ac:dyDescent="0.35">
      <c r="A7" s="83" t="s">
        <v>6</v>
      </c>
      <c r="B7" s="110" t="s">
        <v>110</v>
      </c>
      <c r="C7" s="110">
        <v>18</v>
      </c>
      <c r="D7" s="65"/>
      <c r="E7" s="96" t="s">
        <v>77</v>
      </c>
      <c r="F7" s="96" t="s">
        <v>81</v>
      </c>
      <c r="G7" s="96" t="s">
        <v>82</v>
      </c>
      <c r="L7" s="67"/>
      <c r="M7" s="66"/>
    </row>
    <row r="8" spans="1:13" ht="13.8" x14ac:dyDescent="0.3">
      <c r="A8" s="83" t="s">
        <v>263</v>
      </c>
      <c r="B8" s="110" t="s">
        <v>2</v>
      </c>
      <c r="C8" s="110">
        <v>17</v>
      </c>
      <c r="D8" s="65"/>
      <c r="E8" s="72" t="s">
        <v>138</v>
      </c>
      <c r="F8" s="86">
        <f>COUNTIF(C$7:C$76,"&gt;16")</f>
        <v>6</v>
      </c>
      <c r="G8" s="87">
        <f>F8/F$14</f>
        <v>9.0909090909090912E-2</v>
      </c>
      <c r="I8" s="66"/>
      <c r="K8" s="66"/>
      <c r="L8" s="66"/>
      <c r="M8" s="67"/>
    </row>
    <row r="9" spans="1:13" ht="13.8" x14ac:dyDescent="0.3">
      <c r="A9" s="83" t="s">
        <v>3</v>
      </c>
      <c r="B9" s="110" t="s">
        <v>2</v>
      </c>
      <c r="C9" s="110">
        <v>17</v>
      </c>
      <c r="D9" s="65"/>
      <c r="E9" s="72" t="s">
        <v>10</v>
      </c>
      <c r="F9" s="86">
        <f>COUNTIF(C$7:C$76,"=16")</f>
        <v>7</v>
      </c>
      <c r="G9" s="87">
        <f t="shared" ref="G9:G14" si="0">F9/F$14</f>
        <v>0.10606060606060606</v>
      </c>
      <c r="I9" s="66"/>
      <c r="K9" s="66"/>
      <c r="L9" s="66"/>
      <c r="M9" s="67"/>
    </row>
    <row r="10" spans="1:13" ht="13.8" x14ac:dyDescent="0.3">
      <c r="A10" s="83" t="s">
        <v>4</v>
      </c>
      <c r="B10" s="110" t="s">
        <v>2</v>
      </c>
      <c r="C10" s="110">
        <v>17</v>
      </c>
      <c r="D10" s="65"/>
      <c r="E10" s="72" t="s">
        <v>16</v>
      </c>
      <c r="F10" s="86">
        <f>COUNTIF(C$7:C$76,"=15")</f>
        <v>17</v>
      </c>
      <c r="G10" s="87">
        <f t="shared" si="0"/>
        <v>0.25757575757575757</v>
      </c>
      <c r="I10" s="66"/>
      <c r="K10" s="66"/>
      <c r="L10" s="66"/>
      <c r="M10" s="67"/>
    </row>
    <row r="11" spans="1:13" ht="13.8" x14ac:dyDescent="0.3">
      <c r="A11" s="83" t="s">
        <v>5</v>
      </c>
      <c r="B11" s="110" t="s">
        <v>2</v>
      </c>
      <c r="C11" s="110">
        <v>17</v>
      </c>
      <c r="D11" s="65"/>
      <c r="E11" s="72" t="s">
        <v>28</v>
      </c>
      <c r="F11" s="86">
        <f>COUNTIF(C$7:C$76,"=14")</f>
        <v>15</v>
      </c>
      <c r="G11" s="87">
        <f t="shared" si="0"/>
        <v>0.22727272727272727</v>
      </c>
      <c r="I11" s="67"/>
      <c r="J11" s="4"/>
      <c r="K11" s="67"/>
      <c r="L11" s="67"/>
      <c r="M11" s="67"/>
    </row>
    <row r="12" spans="1:13" ht="13.8" x14ac:dyDescent="0.3">
      <c r="A12" s="83" t="s">
        <v>7</v>
      </c>
      <c r="B12" s="110" t="s">
        <v>2</v>
      </c>
      <c r="C12" s="110">
        <v>17</v>
      </c>
      <c r="D12" s="65"/>
      <c r="E12" s="72" t="s">
        <v>49</v>
      </c>
      <c r="F12" s="86">
        <f>COUNTIF(C$7:C$76,"=13")</f>
        <v>13</v>
      </c>
      <c r="G12" s="87">
        <f t="shared" si="0"/>
        <v>0.19696969696969696</v>
      </c>
    </row>
    <row r="13" spans="1:13" ht="14.4" thickBot="1" x14ac:dyDescent="0.35">
      <c r="A13" s="81" t="s">
        <v>18</v>
      </c>
      <c r="B13" s="82" t="s">
        <v>10</v>
      </c>
      <c r="C13" s="82">
        <v>16</v>
      </c>
      <c r="D13" s="65"/>
      <c r="E13" s="93" t="s">
        <v>79</v>
      </c>
      <c r="F13" s="94">
        <f>COUNTIF(C$7:C$76,"&lt;13")</f>
        <v>8</v>
      </c>
      <c r="G13" s="95">
        <f t="shared" si="0"/>
        <v>0.12121212121212122</v>
      </c>
    </row>
    <row r="14" spans="1:13" ht="13.8" x14ac:dyDescent="0.3">
      <c r="A14" s="81" t="s">
        <v>32</v>
      </c>
      <c r="B14" s="82" t="s">
        <v>10</v>
      </c>
      <c r="C14" s="82">
        <v>16</v>
      </c>
      <c r="D14" s="65"/>
      <c r="E14" s="88" t="s">
        <v>80</v>
      </c>
      <c r="F14" s="89">
        <f>SUM(F8:F13)</f>
        <v>66</v>
      </c>
      <c r="G14" s="90">
        <f t="shared" si="0"/>
        <v>1</v>
      </c>
    </row>
    <row r="15" spans="1:13" ht="13.8" x14ac:dyDescent="0.3">
      <c r="A15" s="81" t="s">
        <v>253</v>
      </c>
      <c r="B15" s="82" t="s">
        <v>10</v>
      </c>
      <c r="C15" s="82">
        <v>16</v>
      </c>
      <c r="D15" s="69"/>
      <c r="I15" s="9"/>
    </row>
    <row r="16" spans="1:13" ht="13.8" x14ac:dyDescent="0.3">
      <c r="A16" s="81" t="s">
        <v>87</v>
      </c>
      <c r="B16" s="82" t="s">
        <v>10</v>
      </c>
      <c r="C16" s="82">
        <v>16</v>
      </c>
      <c r="D16" s="65"/>
      <c r="I16" s="9"/>
      <c r="J16" s="4"/>
    </row>
    <row r="17" spans="1:12" ht="13.8" x14ac:dyDescent="0.3">
      <c r="A17" s="81" t="s">
        <v>52</v>
      </c>
      <c r="B17" s="82" t="s">
        <v>10</v>
      </c>
      <c r="C17" s="82">
        <v>16</v>
      </c>
      <c r="D17" s="65"/>
      <c r="I17" s="9"/>
      <c r="J17" s="4"/>
    </row>
    <row r="18" spans="1:12" ht="13.8" x14ac:dyDescent="0.3">
      <c r="A18" s="81" t="s">
        <v>13</v>
      </c>
      <c r="B18" s="82" t="s">
        <v>10</v>
      </c>
      <c r="C18" s="82">
        <v>16</v>
      </c>
      <c r="D18" s="65"/>
      <c r="I18" s="9"/>
      <c r="J18" s="4"/>
      <c r="L18" s="4"/>
    </row>
    <row r="19" spans="1:12" ht="13.8" x14ac:dyDescent="0.3">
      <c r="A19" s="81" t="s">
        <v>14</v>
      </c>
      <c r="B19" s="82" t="s">
        <v>10</v>
      </c>
      <c r="C19" s="82">
        <v>16</v>
      </c>
      <c r="D19" s="65"/>
      <c r="I19" s="9"/>
      <c r="J19" s="4"/>
      <c r="L19" s="4"/>
    </row>
    <row r="20" spans="1:12" ht="13.8" x14ac:dyDescent="0.3">
      <c r="A20" s="83" t="s">
        <v>15</v>
      </c>
      <c r="B20" s="110" t="s">
        <v>16</v>
      </c>
      <c r="C20" s="110">
        <v>15</v>
      </c>
      <c r="D20" s="65"/>
      <c r="I20" s="9"/>
      <c r="J20" s="4"/>
      <c r="L20" s="4"/>
    </row>
    <row r="21" spans="1:12" ht="13.8" x14ac:dyDescent="0.3">
      <c r="A21" s="83" t="s">
        <v>17</v>
      </c>
      <c r="B21" s="110" t="s">
        <v>16</v>
      </c>
      <c r="C21" s="110">
        <v>15</v>
      </c>
      <c r="D21" s="69"/>
    </row>
    <row r="22" spans="1:12" ht="13.8" x14ac:dyDescent="0.3">
      <c r="A22" s="83" t="s">
        <v>259</v>
      </c>
      <c r="B22" s="110" t="s">
        <v>16</v>
      </c>
      <c r="C22" s="110">
        <v>15</v>
      </c>
      <c r="D22" s="65"/>
    </row>
    <row r="23" spans="1:12" ht="13.8" x14ac:dyDescent="0.3">
      <c r="A23" s="83" t="s">
        <v>19</v>
      </c>
      <c r="B23" s="110" t="s">
        <v>16</v>
      </c>
      <c r="C23" s="110">
        <v>15</v>
      </c>
      <c r="D23" s="65"/>
    </row>
    <row r="24" spans="1:12" ht="13.8" x14ac:dyDescent="0.3">
      <c r="A24" s="83" t="s">
        <v>11</v>
      </c>
      <c r="B24" s="110" t="s">
        <v>16</v>
      </c>
      <c r="C24" s="110">
        <v>15</v>
      </c>
      <c r="D24" s="65"/>
    </row>
    <row r="25" spans="1:12" ht="13.8" x14ac:dyDescent="0.3">
      <c r="A25" s="83" t="s">
        <v>20</v>
      </c>
      <c r="B25" s="110" t="s">
        <v>16</v>
      </c>
      <c r="C25" s="110">
        <v>15</v>
      </c>
      <c r="D25" s="65"/>
    </row>
    <row r="26" spans="1:12" ht="13.8" x14ac:dyDescent="0.3">
      <c r="A26" s="83" t="s">
        <v>254</v>
      </c>
      <c r="B26" s="110" t="s">
        <v>16</v>
      </c>
      <c r="C26" s="110">
        <v>15</v>
      </c>
      <c r="D26" s="65"/>
    </row>
    <row r="27" spans="1:12" ht="13.8" x14ac:dyDescent="0.3">
      <c r="A27" s="83" t="s">
        <v>255</v>
      </c>
      <c r="B27" s="110" t="s">
        <v>16</v>
      </c>
      <c r="C27" s="110">
        <v>15</v>
      </c>
      <c r="D27" s="65"/>
    </row>
    <row r="28" spans="1:12" ht="13.8" x14ac:dyDescent="0.3">
      <c r="A28" s="83" t="s">
        <v>12</v>
      </c>
      <c r="B28" s="110" t="s">
        <v>16</v>
      </c>
      <c r="C28" s="110">
        <v>15</v>
      </c>
      <c r="D28" s="65"/>
    </row>
    <row r="29" spans="1:12" ht="13.8" x14ac:dyDescent="0.3">
      <c r="A29" s="83" t="s">
        <v>21</v>
      </c>
      <c r="B29" s="110" t="s">
        <v>16</v>
      </c>
      <c r="C29" s="110">
        <v>15</v>
      </c>
      <c r="D29" s="69"/>
    </row>
    <row r="30" spans="1:12" ht="13.8" x14ac:dyDescent="0.3">
      <c r="A30" s="83" t="s">
        <v>22</v>
      </c>
      <c r="B30" s="110" t="s">
        <v>16</v>
      </c>
      <c r="C30" s="110">
        <v>15</v>
      </c>
      <c r="D30" s="65"/>
    </row>
    <row r="31" spans="1:12" ht="13.8" x14ac:dyDescent="0.3">
      <c r="A31" s="83" t="s">
        <v>340</v>
      </c>
      <c r="B31" s="110" t="s">
        <v>16</v>
      </c>
      <c r="C31" s="110">
        <v>15</v>
      </c>
      <c r="D31" s="65"/>
      <c r="I31" s="66"/>
      <c r="J31" s="66"/>
    </row>
    <row r="32" spans="1:12" ht="13.8" x14ac:dyDescent="0.3">
      <c r="A32" s="83" t="s">
        <v>24</v>
      </c>
      <c r="B32" s="110" t="s">
        <v>16</v>
      </c>
      <c r="C32" s="110">
        <v>15</v>
      </c>
      <c r="D32" s="65"/>
      <c r="J32" s="66"/>
    </row>
    <row r="33" spans="1:10" ht="13.8" x14ac:dyDescent="0.3">
      <c r="A33" s="83" t="s">
        <v>256</v>
      </c>
      <c r="B33" s="110" t="s">
        <v>16</v>
      </c>
      <c r="C33" s="110">
        <v>15</v>
      </c>
      <c r="D33" s="65"/>
      <c r="J33" s="66"/>
    </row>
    <row r="34" spans="1:10" ht="13.8" x14ac:dyDescent="0.3">
      <c r="A34" s="83" t="s">
        <v>25</v>
      </c>
      <c r="B34" s="110" t="s">
        <v>16</v>
      </c>
      <c r="C34" s="110">
        <v>15</v>
      </c>
      <c r="D34" s="65"/>
      <c r="F34" s="4"/>
      <c r="G34" s="4"/>
      <c r="J34" s="66"/>
    </row>
    <row r="35" spans="1:10" ht="13.8" x14ac:dyDescent="0.3">
      <c r="A35" s="83" t="s">
        <v>26</v>
      </c>
      <c r="B35" s="110" t="s">
        <v>16</v>
      </c>
      <c r="C35" s="110">
        <v>15</v>
      </c>
      <c r="D35" s="65"/>
      <c r="E35" s="86" t="s">
        <v>267</v>
      </c>
      <c r="F35" s="4"/>
      <c r="G35" s="4"/>
      <c r="H35" s="4"/>
      <c r="J35" s="67"/>
    </row>
    <row r="36" spans="1:10" ht="13.8" x14ac:dyDescent="0.3">
      <c r="A36" s="83" t="s">
        <v>257</v>
      </c>
      <c r="B36" s="110" t="s">
        <v>16</v>
      </c>
      <c r="C36" s="110">
        <v>15</v>
      </c>
      <c r="D36" s="65"/>
      <c r="F36" s="11"/>
      <c r="G36" s="11"/>
      <c r="H36" s="4"/>
      <c r="J36" s="67"/>
    </row>
    <row r="37" spans="1:10" ht="13.8" x14ac:dyDescent="0.3">
      <c r="A37" s="81" t="s">
        <v>258</v>
      </c>
      <c r="B37" s="82" t="s">
        <v>28</v>
      </c>
      <c r="C37" s="82">
        <v>14</v>
      </c>
      <c r="D37" s="65"/>
      <c r="F37" s="12"/>
      <c r="G37" s="4"/>
      <c r="H37" s="11"/>
    </row>
    <row r="38" spans="1:10" ht="13.8" x14ac:dyDescent="0.3">
      <c r="A38" s="81" t="s">
        <v>29</v>
      </c>
      <c r="B38" s="82" t="s">
        <v>28</v>
      </c>
      <c r="C38" s="82">
        <v>14</v>
      </c>
      <c r="D38" s="65"/>
      <c r="F38" s="12"/>
      <c r="G38" s="4"/>
      <c r="H38" s="13"/>
    </row>
    <row r="39" spans="1:10" ht="13.8" x14ac:dyDescent="0.3">
      <c r="A39" s="81" t="s">
        <v>30</v>
      </c>
      <c r="B39" s="82" t="s">
        <v>28</v>
      </c>
      <c r="C39" s="82">
        <v>14</v>
      </c>
      <c r="D39" s="65"/>
      <c r="F39" s="12"/>
      <c r="G39" s="4"/>
      <c r="H39" s="13"/>
    </row>
    <row r="40" spans="1:10" ht="13.8" x14ac:dyDescent="0.3">
      <c r="A40" s="81" t="s">
        <v>64</v>
      </c>
      <c r="B40" s="82" t="s">
        <v>28</v>
      </c>
      <c r="C40" s="82">
        <v>14</v>
      </c>
      <c r="D40" s="65"/>
      <c r="F40" s="12"/>
      <c r="G40" s="4"/>
      <c r="H40" s="13"/>
    </row>
    <row r="41" spans="1:10" ht="13.8" x14ac:dyDescent="0.3">
      <c r="A41" s="81" t="s">
        <v>31</v>
      </c>
      <c r="B41" s="82" t="s">
        <v>28</v>
      </c>
      <c r="C41" s="82">
        <v>14</v>
      </c>
      <c r="D41" s="69"/>
      <c r="F41" s="12"/>
      <c r="G41" s="4"/>
      <c r="H41" s="13"/>
    </row>
    <row r="42" spans="1:10" ht="13.8" x14ac:dyDescent="0.3">
      <c r="A42" s="81" t="s">
        <v>34</v>
      </c>
      <c r="B42" s="82" t="s">
        <v>28</v>
      </c>
      <c r="C42" s="82">
        <v>14</v>
      </c>
      <c r="D42" s="65"/>
      <c r="F42" s="12"/>
      <c r="G42" s="4"/>
      <c r="H42" s="13"/>
    </row>
    <row r="43" spans="1:10" ht="13.8" x14ac:dyDescent="0.3">
      <c r="A43" s="81" t="s">
        <v>36</v>
      </c>
      <c r="B43" s="82" t="s">
        <v>28</v>
      </c>
      <c r="C43" s="82">
        <v>14</v>
      </c>
      <c r="D43" s="65"/>
      <c r="F43" s="4"/>
      <c r="G43" s="4"/>
      <c r="H43" s="4"/>
    </row>
    <row r="44" spans="1:10" ht="13.8" x14ac:dyDescent="0.3">
      <c r="A44" s="81" t="s">
        <v>51</v>
      </c>
      <c r="B44" s="82" t="s">
        <v>28</v>
      </c>
      <c r="C44" s="82">
        <v>14</v>
      </c>
      <c r="D44" s="65"/>
      <c r="F44" s="4"/>
      <c r="G44" s="4"/>
      <c r="H44" s="4"/>
    </row>
    <row r="45" spans="1:10" ht="13.8" x14ac:dyDescent="0.3">
      <c r="A45" s="81" t="s">
        <v>260</v>
      </c>
      <c r="B45" s="82" t="s">
        <v>28</v>
      </c>
      <c r="C45" s="82">
        <v>14</v>
      </c>
      <c r="D45" s="65"/>
      <c r="F45" s="4"/>
      <c r="G45" s="4"/>
      <c r="H45" s="4"/>
    </row>
    <row r="46" spans="1:10" ht="13.8" x14ac:dyDescent="0.3">
      <c r="A46" s="81" t="s">
        <v>38</v>
      </c>
      <c r="B46" s="82" t="s">
        <v>28</v>
      </c>
      <c r="C46" s="82">
        <v>14</v>
      </c>
      <c r="D46" s="69"/>
      <c r="H46" s="67"/>
    </row>
    <row r="47" spans="1:10" ht="13.8" x14ac:dyDescent="0.3">
      <c r="A47" s="81" t="s">
        <v>39</v>
      </c>
      <c r="B47" s="82" t="s">
        <v>28</v>
      </c>
      <c r="C47" s="82">
        <v>14</v>
      </c>
      <c r="D47" s="69"/>
      <c r="E47" s="66"/>
      <c r="G47" s="66"/>
      <c r="H47" s="66"/>
    </row>
    <row r="48" spans="1:10" ht="13.8" x14ac:dyDescent="0.3">
      <c r="A48" s="81" t="s">
        <v>512</v>
      </c>
      <c r="B48" s="82" t="s">
        <v>28</v>
      </c>
      <c r="C48" s="82">
        <v>14</v>
      </c>
      <c r="D48" s="65"/>
      <c r="E48" s="66"/>
      <c r="G48" s="66"/>
      <c r="H48" s="66"/>
    </row>
    <row r="49" spans="1:8" ht="13.8" x14ac:dyDescent="0.3">
      <c r="A49" s="81" t="s">
        <v>23</v>
      </c>
      <c r="B49" s="82" t="s">
        <v>28</v>
      </c>
      <c r="C49" s="82">
        <v>14</v>
      </c>
      <c r="D49" s="65"/>
      <c r="E49" s="66"/>
      <c r="G49" s="66"/>
      <c r="H49" s="66"/>
    </row>
    <row r="50" spans="1:8" ht="13.8" x14ac:dyDescent="0.3">
      <c r="A50" s="81" t="s">
        <v>43</v>
      </c>
      <c r="B50" s="82" t="s">
        <v>28</v>
      </c>
      <c r="C50" s="82">
        <v>14</v>
      </c>
      <c r="D50" s="69"/>
      <c r="E50" s="67"/>
      <c r="F50" s="4"/>
      <c r="G50" s="67"/>
      <c r="H50" s="67"/>
    </row>
    <row r="51" spans="1:8" ht="13.8" x14ac:dyDescent="0.3">
      <c r="A51" s="81" t="s">
        <v>45</v>
      </c>
      <c r="B51" s="82" t="s">
        <v>28</v>
      </c>
      <c r="C51" s="82">
        <v>14</v>
      </c>
      <c r="D51" s="69"/>
      <c r="E51" s="67"/>
      <c r="F51" s="4"/>
      <c r="G51" s="67"/>
      <c r="H51" s="67"/>
    </row>
    <row r="52" spans="1:8" ht="13.8" x14ac:dyDescent="0.3">
      <c r="A52" s="83" t="s">
        <v>67</v>
      </c>
      <c r="B52" s="110" t="s">
        <v>49</v>
      </c>
      <c r="C52" s="110">
        <v>13</v>
      </c>
      <c r="D52" s="69"/>
    </row>
    <row r="53" spans="1:8" ht="13.8" x14ac:dyDescent="0.3">
      <c r="A53" s="83" t="s">
        <v>9</v>
      </c>
      <c r="B53" s="110" t="s">
        <v>49</v>
      </c>
      <c r="C53" s="110">
        <v>13</v>
      </c>
      <c r="D53" s="69"/>
    </row>
    <row r="54" spans="1:8" ht="13.8" x14ac:dyDescent="0.3">
      <c r="A54" s="83" t="s">
        <v>48</v>
      </c>
      <c r="B54" s="110" t="s">
        <v>49</v>
      </c>
      <c r="C54" s="110">
        <v>13</v>
      </c>
      <c r="D54" s="65"/>
    </row>
    <row r="55" spans="1:8" ht="13.8" x14ac:dyDescent="0.3">
      <c r="A55" s="83" t="s">
        <v>60</v>
      </c>
      <c r="B55" s="110" t="s">
        <v>49</v>
      </c>
      <c r="C55" s="110">
        <v>13</v>
      </c>
      <c r="D55" s="65"/>
    </row>
    <row r="56" spans="1:8" ht="13.8" x14ac:dyDescent="0.3">
      <c r="A56" s="83" t="s">
        <v>261</v>
      </c>
      <c r="B56" s="110" t="s">
        <v>49</v>
      </c>
      <c r="C56" s="110">
        <v>13</v>
      </c>
      <c r="D56" s="65"/>
    </row>
    <row r="57" spans="1:8" ht="13.8" x14ac:dyDescent="0.3">
      <c r="A57" s="83" t="s">
        <v>57</v>
      </c>
      <c r="B57" s="110" t="s">
        <v>49</v>
      </c>
      <c r="C57" s="110">
        <v>13</v>
      </c>
      <c r="D57" s="69"/>
    </row>
    <row r="58" spans="1:8" ht="13.8" x14ac:dyDescent="0.3">
      <c r="A58" s="83" t="s">
        <v>35</v>
      </c>
      <c r="B58" s="110" t="s">
        <v>49</v>
      </c>
      <c r="C58" s="110">
        <v>13</v>
      </c>
      <c r="D58" s="65"/>
    </row>
    <row r="59" spans="1:8" ht="13.8" x14ac:dyDescent="0.3">
      <c r="A59" s="83" t="s">
        <v>40</v>
      </c>
      <c r="B59" s="110" t="s">
        <v>49</v>
      </c>
      <c r="C59" s="110">
        <v>13</v>
      </c>
      <c r="D59" s="65"/>
    </row>
    <row r="60" spans="1:8" ht="13.8" x14ac:dyDescent="0.3">
      <c r="A60" s="83" t="s">
        <v>41</v>
      </c>
      <c r="B60" s="110" t="s">
        <v>49</v>
      </c>
      <c r="C60" s="110">
        <v>13</v>
      </c>
      <c r="D60" s="65"/>
    </row>
    <row r="61" spans="1:8" ht="13.8" x14ac:dyDescent="0.3">
      <c r="A61" s="83" t="s">
        <v>42</v>
      </c>
      <c r="B61" s="110" t="s">
        <v>49</v>
      </c>
      <c r="C61" s="110">
        <v>13</v>
      </c>
      <c r="D61" s="65"/>
    </row>
    <row r="62" spans="1:8" ht="13.8" x14ac:dyDescent="0.3">
      <c r="A62" s="83" t="s">
        <v>54</v>
      </c>
      <c r="B62" s="110" t="s">
        <v>49</v>
      </c>
      <c r="C62" s="110">
        <v>13</v>
      </c>
      <c r="D62" s="65"/>
    </row>
    <row r="63" spans="1:8" ht="13.8" x14ac:dyDescent="0.3">
      <c r="A63" s="83" t="s">
        <v>62</v>
      </c>
      <c r="B63" s="110" t="s">
        <v>49</v>
      </c>
      <c r="C63" s="110">
        <v>13</v>
      </c>
      <c r="D63" s="65"/>
    </row>
    <row r="64" spans="1:8" ht="13.8" x14ac:dyDescent="0.3">
      <c r="A64" s="83" t="s">
        <v>59</v>
      </c>
      <c r="B64" s="110" t="s">
        <v>49</v>
      </c>
      <c r="C64" s="110">
        <v>13</v>
      </c>
      <c r="D64" s="65"/>
    </row>
    <row r="65" spans="1:5" ht="13.8" x14ac:dyDescent="0.3">
      <c r="A65" s="81" t="s">
        <v>55</v>
      </c>
      <c r="B65" s="82" t="s">
        <v>56</v>
      </c>
      <c r="C65" s="82">
        <v>12</v>
      </c>
      <c r="D65" s="65"/>
    </row>
    <row r="66" spans="1:5" ht="13.8" x14ac:dyDescent="0.3">
      <c r="A66" s="81" t="s">
        <v>50</v>
      </c>
      <c r="B66" s="82" t="s">
        <v>56</v>
      </c>
      <c r="C66" s="82">
        <v>12</v>
      </c>
      <c r="D66" s="69"/>
    </row>
    <row r="67" spans="1:5" ht="13.8" x14ac:dyDescent="0.3">
      <c r="A67" s="81" t="s">
        <v>58</v>
      </c>
      <c r="B67" s="82" t="s">
        <v>56</v>
      </c>
      <c r="C67" s="82">
        <v>12</v>
      </c>
      <c r="D67" s="69"/>
    </row>
    <row r="68" spans="1:5" ht="13.8" x14ac:dyDescent="0.3">
      <c r="A68" s="81" t="s">
        <v>66</v>
      </c>
      <c r="B68" s="82" t="s">
        <v>56</v>
      </c>
      <c r="C68" s="82">
        <v>12</v>
      </c>
      <c r="D68" s="69"/>
    </row>
    <row r="69" spans="1:5" ht="13.8" x14ac:dyDescent="0.3">
      <c r="A69" s="83" t="s">
        <v>264</v>
      </c>
      <c r="B69" s="110" t="s">
        <v>61</v>
      </c>
      <c r="C69" s="110">
        <v>11</v>
      </c>
      <c r="D69" s="69"/>
      <c r="E69" s="66"/>
    </row>
    <row r="70" spans="1:5" ht="13.8" x14ac:dyDescent="0.3">
      <c r="A70" s="83" t="s">
        <v>69</v>
      </c>
      <c r="B70" s="110" t="s">
        <v>65</v>
      </c>
      <c r="C70" s="110">
        <v>10</v>
      </c>
      <c r="D70" s="69"/>
    </row>
    <row r="71" spans="1:5" ht="13.8" x14ac:dyDescent="0.3">
      <c r="A71" s="113" t="s">
        <v>70</v>
      </c>
      <c r="B71" s="110" t="s">
        <v>68</v>
      </c>
      <c r="C71" s="110">
        <v>9</v>
      </c>
      <c r="D71" s="65"/>
      <c r="E71" s="66"/>
    </row>
    <row r="72" spans="1:5" ht="13.8" x14ac:dyDescent="0.3">
      <c r="A72" s="83" t="s">
        <v>248</v>
      </c>
      <c r="B72" s="110" t="s">
        <v>71</v>
      </c>
      <c r="C72" s="110">
        <v>7</v>
      </c>
      <c r="D72" s="69"/>
    </row>
    <row r="73" spans="1:5" ht="13.8" x14ac:dyDescent="0.3">
      <c r="A73" s="83" t="s">
        <v>72</v>
      </c>
      <c r="B73" s="84" t="s">
        <v>136</v>
      </c>
      <c r="C73" s="84"/>
      <c r="D73" s="12"/>
    </row>
    <row r="74" spans="1:5" ht="13.8" x14ac:dyDescent="0.3">
      <c r="A74" s="83" t="s">
        <v>74</v>
      </c>
      <c r="B74" s="84" t="s">
        <v>136</v>
      </c>
      <c r="C74" s="84"/>
      <c r="D74" s="9"/>
    </row>
    <row r="75" spans="1:5" ht="13.8" x14ac:dyDescent="0.3">
      <c r="A75" s="83" t="s">
        <v>75</v>
      </c>
      <c r="B75" s="84" t="s">
        <v>136</v>
      </c>
      <c r="C75" s="84"/>
      <c r="D75" s="9"/>
    </row>
    <row r="76" spans="1:5" ht="14.4" thickBot="1" x14ac:dyDescent="0.35">
      <c r="A76" s="112" t="s">
        <v>76</v>
      </c>
      <c r="B76" s="92" t="s">
        <v>136</v>
      </c>
      <c r="C76" s="92"/>
      <c r="D76" s="9"/>
    </row>
    <row r="77" spans="1:5" ht="13.8" x14ac:dyDescent="0.3">
      <c r="A77" s="76" t="s">
        <v>135</v>
      </c>
      <c r="B77" s="78" t="s">
        <v>28</v>
      </c>
      <c r="C77" s="77">
        <f>AVERAGE(C7:C72)</f>
        <v>14.151515151515152</v>
      </c>
      <c r="D77" s="14"/>
    </row>
    <row r="78" spans="1:5" x14ac:dyDescent="0.25">
      <c r="A78" s="7"/>
      <c r="B78" s="5"/>
      <c r="D78" s="14"/>
    </row>
    <row r="79" spans="1:5" x14ac:dyDescent="0.25">
      <c r="A79" s="7"/>
      <c r="B79" s="5"/>
      <c r="D79" s="14"/>
    </row>
    <row r="80" spans="1:5" x14ac:dyDescent="0.25">
      <c r="A80" s="85" t="s">
        <v>266</v>
      </c>
      <c r="D80" s="14"/>
    </row>
    <row r="81" spans="1:4" x14ac:dyDescent="0.25">
      <c r="A81" s="85" t="s">
        <v>350</v>
      </c>
      <c r="D81" s="14"/>
    </row>
    <row r="82" spans="1:4" x14ac:dyDescent="0.25">
      <c r="A82" s="85" t="s">
        <v>351</v>
      </c>
      <c r="D82" s="14"/>
    </row>
    <row r="83" spans="1:4" x14ac:dyDescent="0.25">
      <c r="A83" s="85" t="s">
        <v>352</v>
      </c>
      <c r="D83" s="14"/>
    </row>
    <row r="84" spans="1:4" x14ac:dyDescent="0.25">
      <c r="A84" s="33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70C0"/>
    <pageSetUpPr fitToPage="1"/>
  </sheetPr>
  <dimension ref="A1:H84"/>
  <sheetViews>
    <sheetView zoomScale="80" zoomScaleNormal="80" workbookViewId="0"/>
  </sheetViews>
  <sheetFormatPr defaultColWidth="9.109375" defaultRowHeight="13.2" x14ac:dyDescent="0.25"/>
  <cols>
    <col min="1" max="1" width="37.109375" style="1" customWidth="1"/>
    <col min="2" max="2" width="9.109375" style="1"/>
    <col min="3" max="3" width="9.109375" style="4"/>
    <col min="4" max="4" width="9.109375" style="1"/>
    <col min="5" max="5" width="11.5546875" style="1" customWidth="1"/>
    <col min="6" max="16384" width="9.109375" style="1"/>
  </cols>
  <sheetData>
    <row r="1" spans="1:7" ht="17.399999999999999" x14ac:dyDescent="0.3">
      <c r="A1" s="18" t="s">
        <v>241</v>
      </c>
    </row>
    <row r="2" spans="1:7" ht="17.399999999999999" x14ac:dyDescent="0.3">
      <c r="A2" s="18"/>
    </row>
    <row r="3" spans="1:7" ht="17.399999999999999" x14ac:dyDescent="0.3">
      <c r="A3" s="18"/>
    </row>
    <row r="4" spans="1:7" ht="17.399999999999999" x14ac:dyDescent="0.3">
      <c r="A4" s="18"/>
    </row>
    <row r="6" spans="1:7" x14ac:dyDescent="0.25">
      <c r="A6" s="37" t="s">
        <v>0</v>
      </c>
      <c r="B6" s="19">
        <v>2006</v>
      </c>
      <c r="C6" s="20"/>
      <c r="E6" s="17"/>
      <c r="F6" s="4"/>
      <c r="G6" s="4"/>
    </row>
    <row r="7" spans="1:7" x14ac:dyDescent="0.25">
      <c r="A7" s="25" t="s">
        <v>6</v>
      </c>
      <c r="B7" s="5" t="s">
        <v>110</v>
      </c>
      <c r="C7" s="22">
        <v>18</v>
      </c>
      <c r="D7" s="9"/>
      <c r="E7" s="11" t="s">
        <v>77</v>
      </c>
      <c r="F7" s="11" t="s">
        <v>81</v>
      </c>
      <c r="G7" s="11" t="s">
        <v>82</v>
      </c>
    </row>
    <row r="8" spans="1:7" x14ac:dyDescent="0.25">
      <c r="A8" s="21" t="s">
        <v>1</v>
      </c>
      <c r="B8" s="24" t="s">
        <v>2</v>
      </c>
      <c r="C8" s="22">
        <v>17</v>
      </c>
      <c r="D8" s="9"/>
      <c r="E8" s="12" t="s">
        <v>138</v>
      </c>
      <c r="F8" s="4">
        <v>8</v>
      </c>
      <c r="G8" s="26">
        <f>F8/F14</f>
        <v>0.12121212121212122</v>
      </c>
    </row>
    <row r="9" spans="1:7" x14ac:dyDescent="0.25">
      <c r="A9" s="25" t="s">
        <v>3</v>
      </c>
      <c r="B9" s="25" t="s">
        <v>2</v>
      </c>
      <c r="C9" s="22">
        <v>17</v>
      </c>
      <c r="D9" s="9"/>
      <c r="E9" s="12" t="s">
        <v>10</v>
      </c>
      <c r="F9" s="4">
        <v>3</v>
      </c>
      <c r="G9" s="26">
        <f t="shared" ref="G9:G14" si="0">F9/$F$14</f>
        <v>4.5454545454545456E-2</v>
      </c>
    </row>
    <row r="10" spans="1:7" x14ac:dyDescent="0.25">
      <c r="A10" s="25" t="s">
        <v>4</v>
      </c>
      <c r="B10" s="25" t="s">
        <v>2</v>
      </c>
      <c r="C10" s="22">
        <v>17</v>
      </c>
      <c r="D10" s="9"/>
      <c r="E10" s="12" t="s">
        <v>16</v>
      </c>
      <c r="F10" s="4">
        <v>14</v>
      </c>
      <c r="G10" s="26">
        <f t="shared" si="0"/>
        <v>0.21212121212121213</v>
      </c>
    </row>
    <row r="11" spans="1:7" x14ac:dyDescent="0.25">
      <c r="A11" s="25" t="s">
        <v>87</v>
      </c>
      <c r="B11" s="25" t="s">
        <v>2</v>
      </c>
      <c r="C11" s="22">
        <v>17</v>
      </c>
      <c r="D11" s="9"/>
      <c r="E11" s="12" t="s">
        <v>28</v>
      </c>
      <c r="F11" s="4">
        <v>23</v>
      </c>
      <c r="G11" s="26">
        <f t="shared" si="0"/>
        <v>0.34848484848484851</v>
      </c>
    </row>
    <row r="12" spans="1:7" x14ac:dyDescent="0.25">
      <c r="A12" s="25" t="s">
        <v>5</v>
      </c>
      <c r="B12" s="25" t="s">
        <v>2</v>
      </c>
      <c r="C12" s="22">
        <v>17</v>
      </c>
      <c r="D12" s="9"/>
      <c r="E12" s="12" t="s">
        <v>49</v>
      </c>
      <c r="F12" s="4">
        <v>6</v>
      </c>
      <c r="G12" s="26">
        <f t="shared" si="0"/>
        <v>9.0909090909090912E-2</v>
      </c>
    </row>
    <row r="13" spans="1:7" x14ac:dyDescent="0.25">
      <c r="A13" s="25" t="s">
        <v>7</v>
      </c>
      <c r="B13" s="25" t="s">
        <v>2</v>
      </c>
      <c r="C13" s="22">
        <v>17</v>
      </c>
      <c r="D13" s="9"/>
      <c r="E13" s="12" t="s">
        <v>79</v>
      </c>
      <c r="F13" s="4">
        <v>12</v>
      </c>
      <c r="G13" s="26">
        <f t="shared" si="0"/>
        <v>0.18181818181818182</v>
      </c>
    </row>
    <row r="14" spans="1:7" x14ac:dyDescent="0.25">
      <c r="A14" s="25" t="s">
        <v>8</v>
      </c>
      <c r="B14" s="25" t="s">
        <v>2</v>
      </c>
      <c r="C14" s="22">
        <v>17</v>
      </c>
      <c r="D14" s="12"/>
      <c r="E14" s="9" t="s">
        <v>80</v>
      </c>
      <c r="F14" s="1">
        <f>SUM(F8:F13)</f>
        <v>66</v>
      </c>
      <c r="G14" s="10">
        <f t="shared" si="0"/>
        <v>1</v>
      </c>
    </row>
    <row r="15" spans="1:7" x14ac:dyDescent="0.25">
      <c r="A15" s="30" t="s">
        <v>52</v>
      </c>
      <c r="B15" s="28" t="s">
        <v>10</v>
      </c>
      <c r="C15" s="29">
        <v>16</v>
      </c>
      <c r="D15" s="9"/>
    </row>
    <row r="16" spans="1:7" x14ac:dyDescent="0.25">
      <c r="A16" s="28" t="s">
        <v>13</v>
      </c>
      <c r="B16" s="28" t="s">
        <v>10</v>
      </c>
      <c r="C16" s="29">
        <v>16</v>
      </c>
      <c r="D16" s="9"/>
    </row>
    <row r="17" spans="1:4" x14ac:dyDescent="0.25">
      <c r="A17" s="28" t="s">
        <v>14</v>
      </c>
      <c r="B17" s="28" t="s">
        <v>10</v>
      </c>
      <c r="C17" s="29">
        <v>16</v>
      </c>
      <c r="D17" s="9"/>
    </row>
    <row r="18" spans="1:4" x14ac:dyDescent="0.25">
      <c r="A18" s="25" t="s">
        <v>15</v>
      </c>
      <c r="B18" s="25" t="s">
        <v>16</v>
      </c>
      <c r="C18" s="22">
        <v>15</v>
      </c>
      <c r="D18" s="9"/>
    </row>
    <row r="19" spans="1:4" x14ac:dyDescent="0.25">
      <c r="A19" s="25" t="s">
        <v>17</v>
      </c>
      <c r="B19" s="25" t="s">
        <v>16</v>
      </c>
      <c r="C19" s="22">
        <v>15</v>
      </c>
      <c r="D19" s="9"/>
    </row>
    <row r="20" spans="1:4" x14ac:dyDescent="0.25">
      <c r="A20" s="25" t="s">
        <v>88</v>
      </c>
      <c r="B20" s="25" t="s">
        <v>16</v>
      </c>
      <c r="C20" s="22">
        <v>15</v>
      </c>
      <c r="D20" s="12"/>
    </row>
    <row r="21" spans="1:4" x14ac:dyDescent="0.25">
      <c r="A21" s="25" t="s">
        <v>19</v>
      </c>
      <c r="B21" s="25" t="s">
        <v>16</v>
      </c>
      <c r="C21" s="22">
        <v>15</v>
      </c>
      <c r="D21" s="12"/>
    </row>
    <row r="22" spans="1:4" x14ac:dyDescent="0.25">
      <c r="A22" s="25" t="s">
        <v>11</v>
      </c>
      <c r="B22" s="25" t="s">
        <v>16</v>
      </c>
      <c r="C22" s="22">
        <v>15</v>
      </c>
      <c r="D22" s="12"/>
    </row>
    <row r="23" spans="1:4" x14ac:dyDescent="0.25">
      <c r="A23" s="25" t="s">
        <v>20</v>
      </c>
      <c r="B23" s="25" t="s">
        <v>16</v>
      </c>
      <c r="C23" s="22">
        <v>15</v>
      </c>
      <c r="D23" s="9"/>
    </row>
    <row r="24" spans="1:4" x14ac:dyDescent="0.25">
      <c r="A24" s="24" t="s">
        <v>237</v>
      </c>
      <c r="B24" s="2" t="s">
        <v>16</v>
      </c>
      <c r="C24" s="22">
        <v>15</v>
      </c>
      <c r="D24" s="9"/>
    </row>
    <row r="25" spans="1:4" x14ac:dyDescent="0.25">
      <c r="A25" s="24" t="s">
        <v>236</v>
      </c>
      <c r="B25" s="2" t="s">
        <v>16</v>
      </c>
      <c r="C25" s="22">
        <v>15</v>
      </c>
      <c r="D25" s="9"/>
    </row>
    <row r="26" spans="1:4" x14ac:dyDescent="0.25">
      <c r="A26" s="32" t="s">
        <v>12</v>
      </c>
      <c r="B26" s="32" t="s">
        <v>16</v>
      </c>
      <c r="C26" s="22">
        <v>15</v>
      </c>
      <c r="D26" s="9"/>
    </row>
    <row r="27" spans="1:4" x14ac:dyDescent="0.25">
      <c r="A27" s="25" t="s">
        <v>21</v>
      </c>
      <c r="B27" s="25" t="s">
        <v>16</v>
      </c>
      <c r="C27" s="22">
        <v>15</v>
      </c>
      <c r="D27" s="9"/>
    </row>
    <row r="28" spans="1:4" x14ac:dyDescent="0.25">
      <c r="A28" s="25" t="s">
        <v>22</v>
      </c>
      <c r="B28" s="25" t="s">
        <v>16</v>
      </c>
      <c r="C28" s="22">
        <v>15</v>
      </c>
      <c r="D28" s="9"/>
    </row>
    <row r="29" spans="1:4" x14ac:dyDescent="0.25">
      <c r="A29" s="25" t="s">
        <v>24</v>
      </c>
      <c r="B29" s="25" t="s">
        <v>16</v>
      </c>
      <c r="C29" s="22">
        <v>15</v>
      </c>
      <c r="D29" s="9"/>
    </row>
    <row r="30" spans="1:4" x14ac:dyDescent="0.25">
      <c r="A30" s="25" t="s">
        <v>25</v>
      </c>
      <c r="B30" s="25" t="s">
        <v>16</v>
      </c>
      <c r="C30" s="22">
        <v>15</v>
      </c>
      <c r="D30" s="12"/>
    </row>
    <row r="31" spans="1:4" x14ac:dyDescent="0.25">
      <c r="A31" s="25" t="s">
        <v>26</v>
      </c>
      <c r="B31" s="25" t="s">
        <v>16</v>
      </c>
      <c r="C31" s="22">
        <v>15</v>
      </c>
      <c r="D31" s="9"/>
    </row>
    <row r="32" spans="1:4" x14ac:dyDescent="0.25">
      <c r="A32" s="28" t="s">
        <v>9</v>
      </c>
      <c r="B32" s="28" t="s">
        <v>28</v>
      </c>
      <c r="C32" s="29">
        <v>14</v>
      </c>
      <c r="D32" s="9"/>
    </row>
    <row r="33" spans="1:8" x14ac:dyDescent="0.25">
      <c r="A33" s="28" t="s">
        <v>27</v>
      </c>
      <c r="B33" s="28" t="s">
        <v>28</v>
      </c>
      <c r="C33" s="29">
        <v>14</v>
      </c>
      <c r="D33" s="9"/>
    </row>
    <row r="34" spans="1:8" x14ac:dyDescent="0.25">
      <c r="A34" s="28" t="s">
        <v>29</v>
      </c>
      <c r="B34" s="28" t="s">
        <v>28</v>
      </c>
      <c r="C34" s="29">
        <v>14</v>
      </c>
      <c r="D34" s="9"/>
    </row>
    <row r="35" spans="1:8" x14ac:dyDescent="0.25">
      <c r="A35" s="28" t="s">
        <v>30</v>
      </c>
      <c r="B35" s="28" t="s">
        <v>28</v>
      </c>
      <c r="C35" s="29">
        <v>14</v>
      </c>
      <c r="D35" s="9"/>
      <c r="E35" s="33" t="s">
        <v>133</v>
      </c>
    </row>
    <row r="36" spans="1:8" x14ac:dyDescent="0.25">
      <c r="A36" s="28" t="s">
        <v>18</v>
      </c>
      <c r="B36" s="34" t="s">
        <v>28</v>
      </c>
      <c r="C36" s="29">
        <v>14</v>
      </c>
      <c r="D36" s="9"/>
      <c r="F36" s="4"/>
      <c r="G36" s="4"/>
      <c r="H36" s="4"/>
    </row>
    <row r="37" spans="1:8" x14ac:dyDescent="0.25">
      <c r="A37" s="28" t="s">
        <v>31</v>
      </c>
      <c r="B37" s="28" t="s">
        <v>28</v>
      </c>
      <c r="C37" s="29">
        <v>14</v>
      </c>
      <c r="D37" s="9"/>
      <c r="F37" s="11"/>
      <c r="G37" s="11"/>
      <c r="H37" s="11"/>
    </row>
    <row r="38" spans="1:8" x14ac:dyDescent="0.25">
      <c r="A38" s="28" t="s">
        <v>32</v>
      </c>
      <c r="B38" s="28" t="s">
        <v>28</v>
      </c>
      <c r="C38" s="29">
        <v>14</v>
      </c>
      <c r="D38" s="12"/>
      <c r="F38" s="12"/>
      <c r="G38" s="4"/>
      <c r="H38" s="13"/>
    </row>
    <row r="39" spans="1:8" x14ac:dyDescent="0.25">
      <c r="A39" s="28" t="s">
        <v>33</v>
      </c>
      <c r="B39" s="28" t="s">
        <v>28</v>
      </c>
      <c r="C39" s="29">
        <v>14</v>
      </c>
      <c r="D39" s="12"/>
      <c r="F39" s="12"/>
      <c r="G39" s="4"/>
      <c r="H39" s="13"/>
    </row>
    <row r="40" spans="1:8" x14ac:dyDescent="0.25">
      <c r="A40" s="28" t="s">
        <v>34</v>
      </c>
      <c r="B40" s="28" t="s">
        <v>28</v>
      </c>
      <c r="C40" s="29">
        <v>14</v>
      </c>
      <c r="D40" s="9"/>
      <c r="F40" s="12"/>
      <c r="G40" s="4"/>
      <c r="H40" s="13"/>
    </row>
    <row r="41" spans="1:8" x14ac:dyDescent="0.25">
      <c r="A41" s="28" t="s">
        <v>36</v>
      </c>
      <c r="B41" s="28" t="s">
        <v>28</v>
      </c>
      <c r="C41" s="29">
        <v>14</v>
      </c>
      <c r="D41" s="9"/>
      <c r="F41" s="12"/>
      <c r="G41" s="4"/>
      <c r="H41" s="13"/>
    </row>
    <row r="42" spans="1:8" x14ac:dyDescent="0.25">
      <c r="A42" s="28" t="s">
        <v>51</v>
      </c>
      <c r="B42" s="28" t="s">
        <v>28</v>
      </c>
      <c r="C42" s="29">
        <v>14</v>
      </c>
      <c r="D42" s="12"/>
      <c r="F42" s="12"/>
      <c r="G42" s="4"/>
      <c r="H42" s="13"/>
    </row>
    <row r="43" spans="1:8" x14ac:dyDescent="0.25">
      <c r="A43" s="28" t="s">
        <v>37</v>
      </c>
      <c r="B43" s="28" t="s">
        <v>28</v>
      </c>
      <c r="C43" s="29">
        <v>14</v>
      </c>
      <c r="D43" s="9"/>
      <c r="F43" s="12"/>
      <c r="G43" s="4"/>
      <c r="H43" s="13"/>
    </row>
    <row r="44" spans="1:8" x14ac:dyDescent="0.25">
      <c r="A44" s="28" t="s">
        <v>38</v>
      </c>
      <c r="B44" s="28" t="s">
        <v>28</v>
      </c>
      <c r="C44" s="29">
        <v>14</v>
      </c>
      <c r="D44" s="9"/>
      <c r="F44" s="12"/>
      <c r="G44" s="4"/>
      <c r="H44" s="4"/>
    </row>
    <row r="45" spans="1:8" x14ac:dyDescent="0.25">
      <c r="A45" s="28" t="s">
        <v>39</v>
      </c>
      <c r="B45" s="28" t="s">
        <v>28</v>
      </c>
      <c r="C45" s="29">
        <v>14</v>
      </c>
      <c r="D45" s="9"/>
      <c r="F45" s="4"/>
      <c r="G45" s="4"/>
      <c r="H45" s="4"/>
    </row>
    <row r="46" spans="1:8" x14ac:dyDescent="0.25">
      <c r="A46" s="28" t="s">
        <v>40</v>
      </c>
      <c r="B46" s="28" t="s">
        <v>28</v>
      </c>
      <c r="C46" s="29">
        <v>14</v>
      </c>
      <c r="D46" s="9"/>
      <c r="F46" s="4"/>
      <c r="G46" s="4"/>
      <c r="H46" s="4"/>
    </row>
    <row r="47" spans="1:8" x14ac:dyDescent="0.25">
      <c r="A47" s="28" t="s">
        <v>512</v>
      </c>
      <c r="B47" s="28" t="s">
        <v>28</v>
      </c>
      <c r="C47" s="29">
        <v>14</v>
      </c>
      <c r="D47" s="9"/>
      <c r="F47" s="4"/>
      <c r="G47" s="4"/>
      <c r="H47" s="4"/>
    </row>
    <row r="48" spans="1:8" x14ac:dyDescent="0.25">
      <c r="A48" s="28" t="s">
        <v>23</v>
      </c>
      <c r="B48" s="28" t="s">
        <v>28</v>
      </c>
      <c r="C48" s="29">
        <v>14</v>
      </c>
      <c r="D48" s="12"/>
      <c r="F48" s="4"/>
      <c r="G48" s="4"/>
      <c r="H48" s="4"/>
    </row>
    <row r="49" spans="1:4" x14ac:dyDescent="0.25">
      <c r="A49" s="27" t="s">
        <v>53</v>
      </c>
      <c r="B49" s="38" t="s">
        <v>28</v>
      </c>
      <c r="C49" s="29">
        <v>14</v>
      </c>
      <c r="D49" s="12"/>
    </row>
    <row r="50" spans="1:4" x14ac:dyDescent="0.25">
      <c r="A50" s="28" t="s">
        <v>42</v>
      </c>
      <c r="B50" s="28" t="s">
        <v>28</v>
      </c>
      <c r="C50" s="29">
        <v>14</v>
      </c>
      <c r="D50" s="9"/>
    </row>
    <row r="51" spans="1:4" x14ac:dyDescent="0.25">
      <c r="A51" s="28" t="s">
        <v>43</v>
      </c>
      <c r="B51" s="28" t="s">
        <v>28</v>
      </c>
      <c r="C51" s="29">
        <v>14</v>
      </c>
      <c r="D51" s="9"/>
    </row>
    <row r="52" spans="1:4" x14ac:dyDescent="0.25">
      <c r="A52" s="28" t="s">
        <v>44</v>
      </c>
      <c r="B52" s="28" t="s">
        <v>28</v>
      </c>
      <c r="C52" s="29">
        <v>14</v>
      </c>
      <c r="D52" s="9"/>
    </row>
    <row r="53" spans="1:4" x14ac:dyDescent="0.25">
      <c r="A53" s="28" t="s">
        <v>45</v>
      </c>
      <c r="B53" s="28" t="s">
        <v>28</v>
      </c>
      <c r="C53" s="29">
        <v>14</v>
      </c>
      <c r="D53" s="12"/>
    </row>
    <row r="54" spans="1:4" x14ac:dyDescent="0.25">
      <c r="A54" s="28" t="s">
        <v>47</v>
      </c>
      <c r="B54" s="28" t="s">
        <v>28</v>
      </c>
      <c r="C54" s="29">
        <v>14</v>
      </c>
      <c r="D54" s="12"/>
    </row>
    <row r="55" spans="1:4" x14ac:dyDescent="0.25">
      <c r="A55" s="25" t="s">
        <v>48</v>
      </c>
      <c r="B55" s="25" t="s">
        <v>49</v>
      </c>
      <c r="C55" s="22">
        <v>13</v>
      </c>
      <c r="D55" s="9"/>
    </row>
    <row r="56" spans="1:4" x14ac:dyDescent="0.25">
      <c r="A56" s="25" t="s">
        <v>57</v>
      </c>
      <c r="B56" s="2" t="s">
        <v>49</v>
      </c>
      <c r="C56" s="22">
        <v>13</v>
      </c>
      <c r="D56" s="12"/>
    </row>
    <row r="57" spans="1:4" x14ac:dyDescent="0.25">
      <c r="A57" s="25" t="s">
        <v>35</v>
      </c>
      <c r="B57" s="25" t="s">
        <v>49</v>
      </c>
      <c r="C57" s="22">
        <v>13</v>
      </c>
      <c r="D57" s="9"/>
    </row>
    <row r="58" spans="1:4" x14ac:dyDescent="0.25">
      <c r="A58" s="25" t="s">
        <v>41</v>
      </c>
      <c r="B58" s="2" t="s">
        <v>49</v>
      </c>
      <c r="C58" s="22">
        <v>13</v>
      </c>
      <c r="D58" s="9"/>
    </row>
    <row r="59" spans="1:4" x14ac:dyDescent="0.25">
      <c r="A59" s="25" t="s">
        <v>54</v>
      </c>
      <c r="B59" s="25" t="s">
        <v>49</v>
      </c>
      <c r="C59" s="22">
        <v>13</v>
      </c>
      <c r="D59" s="9"/>
    </row>
    <row r="60" spans="1:4" x14ac:dyDescent="0.25">
      <c r="A60" s="25" t="s">
        <v>46</v>
      </c>
      <c r="B60" s="25" t="s">
        <v>49</v>
      </c>
      <c r="C60" s="22">
        <v>13</v>
      </c>
      <c r="D60" s="9"/>
    </row>
    <row r="61" spans="1:4" x14ac:dyDescent="0.25">
      <c r="A61" s="28" t="s">
        <v>67</v>
      </c>
      <c r="B61" s="28" t="s">
        <v>56</v>
      </c>
      <c r="C61" s="29">
        <v>12</v>
      </c>
      <c r="D61" s="9"/>
    </row>
    <row r="62" spans="1:4" x14ac:dyDescent="0.25">
      <c r="A62" s="28" t="s">
        <v>55</v>
      </c>
      <c r="B62" s="28" t="s">
        <v>56</v>
      </c>
      <c r="C62" s="29">
        <v>12</v>
      </c>
      <c r="D62" s="9"/>
    </row>
    <row r="63" spans="1:4" x14ac:dyDescent="0.25">
      <c r="A63" s="28" t="s">
        <v>50</v>
      </c>
      <c r="B63" s="28" t="s">
        <v>56</v>
      </c>
      <c r="C63" s="29">
        <v>12</v>
      </c>
      <c r="D63" s="12"/>
    </row>
    <row r="64" spans="1:4" x14ac:dyDescent="0.25">
      <c r="A64" s="28" t="s">
        <v>64</v>
      </c>
      <c r="B64" s="34" t="s">
        <v>56</v>
      </c>
      <c r="C64" s="29">
        <v>12</v>
      </c>
      <c r="D64" s="12"/>
    </row>
    <row r="65" spans="1:4" x14ac:dyDescent="0.25">
      <c r="A65" s="28" t="s">
        <v>58</v>
      </c>
      <c r="B65" s="28" t="s">
        <v>56</v>
      </c>
      <c r="C65" s="29">
        <v>12</v>
      </c>
      <c r="D65" s="12"/>
    </row>
    <row r="66" spans="1:4" x14ac:dyDescent="0.25">
      <c r="A66" s="28" t="s">
        <v>66</v>
      </c>
      <c r="B66" s="28" t="s">
        <v>56</v>
      </c>
      <c r="C66" s="29">
        <v>12</v>
      </c>
      <c r="D66" s="12"/>
    </row>
    <row r="67" spans="1:4" x14ac:dyDescent="0.25">
      <c r="A67" s="28" t="s">
        <v>59</v>
      </c>
      <c r="B67" s="28" t="s">
        <v>56</v>
      </c>
      <c r="C67" s="29">
        <v>12</v>
      </c>
      <c r="D67" s="12"/>
    </row>
    <row r="68" spans="1:4" x14ac:dyDescent="0.25">
      <c r="A68" s="25" t="s">
        <v>60</v>
      </c>
      <c r="B68" s="25" t="s">
        <v>61</v>
      </c>
      <c r="C68" s="22">
        <v>11</v>
      </c>
      <c r="D68" s="12"/>
    </row>
    <row r="69" spans="1:4" x14ac:dyDescent="0.25">
      <c r="A69" s="25" t="s">
        <v>62</v>
      </c>
      <c r="B69" s="25" t="s">
        <v>61</v>
      </c>
      <c r="C69" s="22">
        <v>11</v>
      </c>
      <c r="D69" s="12"/>
    </row>
    <row r="70" spans="1:4" x14ac:dyDescent="0.25">
      <c r="A70" s="21" t="s">
        <v>63</v>
      </c>
      <c r="B70" s="39" t="s">
        <v>61</v>
      </c>
      <c r="C70" s="22">
        <v>11</v>
      </c>
      <c r="D70" s="12"/>
    </row>
    <row r="71" spans="1:4" x14ac:dyDescent="0.25">
      <c r="A71" s="28" t="s">
        <v>69</v>
      </c>
      <c r="B71" s="34" t="s">
        <v>65</v>
      </c>
      <c r="C71" s="29">
        <v>10</v>
      </c>
      <c r="D71" s="12"/>
    </row>
    <row r="72" spans="1:4" x14ac:dyDescent="0.25">
      <c r="A72" s="28" t="s">
        <v>70</v>
      </c>
      <c r="B72" s="34" t="s">
        <v>78</v>
      </c>
      <c r="C72" s="29">
        <v>8</v>
      </c>
      <c r="D72" s="12"/>
    </row>
    <row r="73" spans="1:4" x14ac:dyDescent="0.25">
      <c r="A73" s="25" t="s">
        <v>72</v>
      </c>
      <c r="B73" s="25" t="s">
        <v>73</v>
      </c>
      <c r="C73" s="22" t="s">
        <v>136</v>
      </c>
      <c r="D73" s="9"/>
    </row>
    <row r="74" spans="1:4" x14ac:dyDescent="0.25">
      <c r="A74" s="25" t="s">
        <v>223</v>
      </c>
      <c r="B74" s="25"/>
      <c r="C74" s="22" t="s">
        <v>136</v>
      </c>
      <c r="D74" s="9"/>
    </row>
    <row r="75" spans="1:4" x14ac:dyDescent="0.25">
      <c r="A75" s="25" t="s">
        <v>75</v>
      </c>
      <c r="B75" s="25" t="s">
        <v>73</v>
      </c>
      <c r="C75" s="22" t="s">
        <v>136</v>
      </c>
      <c r="D75" s="9"/>
    </row>
    <row r="76" spans="1:4" x14ac:dyDescent="0.25">
      <c r="A76" s="25" t="s">
        <v>76</v>
      </c>
      <c r="B76" s="25" t="s">
        <v>73</v>
      </c>
      <c r="C76" s="22" t="s">
        <v>136</v>
      </c>
      <c r="D76" s="9"/>
    </row>
    <row r="77" spans="1:4" x14ac:dyDescent="0.25">
      <c r="A77" s="35" t="s">
        <v>135</v>
      </c>
      <c r="B77" s="35" t="s">
        <v>28</v>
      </c>
      <c r="C77" s="36">
        <f>SUM(C7:C72)/66</f>
        <v>14.090909090909092</v>
      </c>
      <c r="D77" s="14"/>
    </row>
    <row r="78" spans="1:4" x14ac:dyDescent="0.25">
      <c r="A78" s="7"/>
      <c r="B78" s="5"/>
      <c r="D78" s="14"/>
    </row>
    <row r="79" spans="1:4" x14ac:dyDescent="0.25">
      <c r="A79" s="33" t="s">
        <v>84</v>
      </c>
      <c r="D79" s="14"/>
    </row>
    <row r="80" spans="1:4" x14ac:dyDescent="0.25">
      <c r="A80" s="2" t="s">
        <v>231</v>
      </c>
      <c r="D80" s="14"/>
    </row>
    <row r="81" spans="1:4" x14ac:dyDescent="0.25">
      <c r="A81" s="33" t="s">
        <v>232</v>
      </c>
      <c r="D81" s="14"/>
    </row>
    <row r="82" spans="1:4" x14ac:dyDescent="0.25">
      <c r="A82" s="33" t="s">
        <v>233</v>
      </c>
      <c r="D82" s="14"/>
    </row>
    <row r="83" spans="1:4" x14ac:dyDescent="0.25">
      <c r="D83" s="14"/>
    </row>
    <row r="84" spans="1:4" x14ac:dyDescent="0.25">
      <c r="A84" s="33" t="s">
        <v>224</v>
      </c>
    </row>
  </sheetData>
  <phoneticPr fontId="3" type="noConversion"/>
  <pageMargins left="0.75" right="0.75" top="1" bottom="1" header="0.5" footer="0.5"/>
  <pageSetup scale="64" fitToWidth="0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2060"/>
  </sheetPr>
  <dimension ref="A1:G96"/>
  <sheetViews>
    <sheetView zoomScale="80" zoomScaleNormal="80" workbookViewId="0"/>
  </sheetViews>
  <sheetFormatPr defaultColWidth="9.109375" defaultRowHeight="13.2" x14ac:dyDescent="0.25"/>
  <cols>
    <col min="1" max="1" width="35.109375" style="1" customWidth="1"/>
    <col min="2" max="2" width="9.109375" style="1"/>
    <col min="3" max="3" width="9.109375" style="8"/>
    <col min="4" max="4" width="9.109375" style="1"/>
    <col min="5" max="5" width="11.33203125" style="1" customWidth="1"/>
    <col min="6" max="16384" width="9.109375" style="1"/>
  </cols>
  <sheetData>
    <row r="1" spans="1:7" ht="17.399999999999999" x14ac:dyDescent="0.3">
      <c r="A1" s="18" t="s">
        <v>242</v>
      </c>
    </row>
    <row r="2" spans="1:7" ht="17.399999999999999" x14ac:dyDescent="0.3">
      <c r="A2" s="18"/>
    </row>
    <row r="3" spans="1:7" ht="17.399999999999999" x14ac:dyDescent="0.3">
      <c r="A3" s="18"/>
    </row>
    <row r="4" spans="1:7" ht="17.399999999999999" x14ac:dyDescent="0.3">
      <c r="A4" s="18"/>
    </row>
    <row r="7" spans="1:7" x14ac:dyDescent="0.25">
      <c r="A7" s="40"/>
      <c r="B7" s="17"/>
    </row>
    <row r="8" spans="1:7" x14ac:dyDescent="0.25">
      <c r="A8" s="37" t="s">
        <v>0</v>
      </c>
      <c r="B8" s="31" t="s">
        <v>143</v>
      </c>
      <c r="C8" s="29"/>
      <c r="E8" s="17"/>
      <c r="F8" s="4"/>
    </row>
    <row r="9" spans="1:7" x14ac:dyDescent="0.25">
      <c r="A9" s="14" t="s">
        <v>159</v>
      </c>
      <c r="B9" s="2" t="s">
        <v>110</v>
      </c>
      <c r="C9" s="22">
        <v>18</v>
      </c>
      <c r="E9" s="23" t="s">
        <v>77</v>
      </c>
      <c r="F9" s="23" t="s">
        <v>81</v>
      </c>
      <c r="G9" s="23" t="s">
        <v>82</v>
      </c>
    </row>
    <row r="10" spans="1:7" x14ac:dyDescent="0.25">
      <c r="A10" s="14" t="s">
        <v>174</v>
      </c>
      <c r="B10" s="2" t="s">
        <v>110</v>
      </c>
      <c r="C10" s="22">
        <v>18</v>
      </c>
      <c r="E10" s="9" t="s">
        <v>138</v>
      </c>
      <c r="F10" s="1">
        <v>18</v>
      </c>
      <c r="G10" s="10">
        <f>F10/F16</f>
        <v>0.25</v>
      </c>
    </row>
    <row r="11" spans="1:7" x14ac:dyDescent="0.25">
      <c r="A11" s="14" t="s">
        <v>184</v>
      </c>
      <c r="B11" s="2" t="s">
        <v>110</v>
      </c>
      <c r="C11" s="22">
        <v>18</v>
      </c>
      <c r="E11" s="9" t="s">
        <v>10</v>
      </c>
      <c r="F11" s="1">
        <v>12</v>
      </c>
      <c r="G11" s="10">
        <f>F11/$F$16</f>
        <v>0.16666666666666666</v>
      </c>
    </row>
    <row r="12" spans="1:7" x14ac:dyDescent="0.25">
      <c r="A12" s="41" t="s">
        <v>189</v>
      </c>
      <c r="B12" s="25" t="s">
        <v>110</v>
      </c>
      <c r="C12" s="22">
        <v>18</v>
      </c>
      <c r="E12" s="9" t="s">
        <v>16</v>
      </c>
      <c r="F12" s="1">
        <v>19</v>
      </c>
      <c r="G12" s="10">
        <f>F12/$F$16</f>
        <v>0.2638888888888889</v>
      </c>
    </row>
    <row r="13" spans="1:7" x14ac:dyDescent="0.25">
      <c r="A13" s="14" t="s">
        <v>200</v>
      </c>
      <c r="B13" s="25" t="s">
        <v>110</v>
      </c>
      <c r="C13" s="22">
        <v>18</v>
      </c>
      <c r="E13" s="9" t="s">
        <v>28</v>
      </c>
      <c r="F13" s="4">
        <v>10</v>
      </c>
      <c r="G13" s="10">
        <f>F13/$F$16</f>
        <v>0.1388888888888889</v>
      </c>
    </row>
    <row r="14" spans="1:7" x14ac:dyDescent="0.25">
      <c r="A14" s="14" t="s">
        <v>150</v>
      </c>
      <c r="B14" s="2" t="s">
        <v>2</v>
      </c>
      <c r="C14" s="22">
        <v>17</v>
      </c>
      <c r="E14" s="9" t="s">
        <v>49</v>
      </c>
      <c r="F14" s="4">
        <v>7</v>
      </c>
      <c r="G14" s="10">
        <f>F14/$F$16</f>
        <v>9.7222222222222224E-2</v>
      </c>
    </row>
    <row r="15" spans="1:7" x14ac:dyDescent="0.25">
      <c r="A15" s="14" t="s">
        <v>151</v>
      </c>
      <c r="B15" s="25" t="s">
        <v>2</v>
      </c>
      <c r="C15" s="22">
        <v>17</v>
      </c>
      <c r="E15" s="9" t="s">
        <v>79</v>
      </c>
      <c r="F15" s="4">
        <v>6</v>
      </c>
      <c r="G15" s="10">
        <f>F15/$F$16</f>
        <v>8.3333333333333329E-2</v>
      </c>
    </row>
    <row r="16" spans="1:7" x14ac:dyDescent="0.25">
      <c r="A16" s="14" t="s">
        <v>156</v>
      </c>
      <c r="B16" s="2" t="s">
        <v>2</v>
      </c>
      <c r="C16" s="22">
        <v>17</v>
      </c>
      <c r="E16" s="9" t="s">
        <v>80</v>
      </c>
      <c r="F16" s="1">
        <f>SUM(F10:F15)</f>
        <v>72</v>
      </c>
    </row>
    <row r="17" spans="1:7" x14ac:dyDescent="0.25">
      <c r="A17" s="14" t="s">
        <v>6</v>
      </c>
      <c r="B17" s="2" t="s">
        <v>2</v>
      </c>
      <c r="C17" s="22">
        <v>17</v>
      </c>
      <c r="E17" s="9"/>
      <c r="G17" s="10"/>
    </row>
    <row r="18" spans="1:7" x14ac:dyDescent="0.25">
      <c r="A18" s="14" t="s">
        <v>13</v>
      </c>
      <c r="B18" s="25" t="s">
        <v>2</v>
      </c>
      <c r="C18" s="22">
        <v>17</v>
      </c>
      <c r="E18" s="9"/>
      <c r="F18" s="4"/>
      <c r="G18" s="10"/>
    </row>
    <row r="19" spans="1:7" x14ac:dyDescent="0.25">
      <c r="A19" s="14" t="s">
        <v>163</v>
      </c>
      <c r="B19" s="25" t="s">
        <v>2</v>
      </c>
      <c r="C19" s="22">
        <v>17</v>
      </c>
      <c r="E19" s="9"/>
      <c r="F19" s="4"/>
      <c r="G19" s="10"/>
    </row>
    <row r="20" spans="1:7" x14ac:dyDescent="0.25">
      <c r="A20" s="14" t="s">
        <v>167</v>
      </c>
      <c r="B20" s="2" t="s">
        <v>2</v>
      </c>
      <c r="C20" s="22">
        <v>17</v>
      </c>
      <c r="E20" s="9"/>
      <c r="F20" s="4"/>
      <c r="G20" s="10"/>
    </row>
    <row r="21" spans="1:7" x14ac:dyDescent="0.25">
      <c r="A21" s="14" t="s">
        <v>171</v>
      </c>
      <c r="B21" s="39" t="s">
        <v>2</v>
      </c>
      <c r="C21" s="22">
        <v>17</v>
      </c>
      <c r="E21" s="9"/>
    </row>
    <row r="22" spans="1:7" x14ac:dyDescent="0.25">
      <c r="A22" s="14" t="s">
        <v>179</v>
      </c>
      <c r="B22" s="2" t="s">
        <v>2</v>
      </c>
      <c r="C22" s="22">
        <v>17</v>
      </c>
    </row>
    <row r="23" spans="1:7" x14ac:dyDescent="0.25">
      <c r="A23" s="14" t="s">
        <v>183</v>
      </c>
      <c r="B23" s="2" t="s">
        <v>2</v>
      </c>
      <c r="C23" s="22">
        <v>17</v>
      </c>
    </row>
    <row r="24" spans="1:7" x14ac:dyDescent="0.25">
      <c r="A24" s="14" t="s">
        <v>25</v>
      </c>
      <c r="B24" s="25" t="s">
        <v>2</v>
      </c>
      <c r="C24" s="22">
        <v>17</v>
      </c>
    </row>
    <row r="25" spans="1:7" x14ac:dyDescent="0.25">
      <c r="A25" s="14" t="s">
        <v>190</v>
      </c>
      <c r="B25" s="25" t="s">
        <v>2</v>
      </c>
      <c r="C25" s="22">
        <v>17</v>
      </c>
    </row>
    <row r="26" spans="1:7" x14ac:dyDescent="0.25">
      <c r="A26" s="14" t="s">
        <v>197</v>
      </c>
      <c r="B26" s="2" t="s">
        <v>2</v>
      </c>
      <c r="C26" s="22">
        <v>17</v>
      </c>
    </row>
    <row r="27" spans="1:7" x14ac:dyDescent="0.25">
      <c r="A27" s="42" t="s">
        <v>145</v>
      </c>
      <c r="B27" s="34" t="s">
        <v>10</v>
      </c>
      <c r="C27" s="29">
        <v>16</v>
      </c>
    </row>
    <row r="28" spans="1:7" x14ac:dyDescent="0.25">
      <c r="A28" s="42" t="s">
        <v>152</v>
      </c>
      <c r="B28" s="34" t="s">
        <v>10</v>
      </c>
      <c r="C28" s="29">
        <v>16</v>
      </c>
    </row>
    <row r="29" spans="1:7" x14ac:dyDescent="0.25">
      <c r="A29" s="42" t="s">
        <v>154</v>
      </c>
      <c r="B29" s="34" t="s">
        <v>10</v>
      </c>
      <c r="C29" s="29">
        <v>16</v>
      </c>
    </row>
    <row r="30" spans="1:7" x14ac:dyDescent="0.25">
      <c r="A30" s="43" t="s">
        <v>158</v>
      </c>
      <c r="B30" s="28" t="s">
        <v>10</v>
      </c>
      <c r="C30" s="29">
        <v>16</v>
      </c>
    </row>
    <row r="31" spans="1:7" x14ac:dyDescent="0.25">
      <c r="A31" s="43" t="s">
        <v>170</v>
      </c>
      <c r="B31" s="28" t="s">
        <v>10</v>
      </c>
      <c r="C31" s="29">
        <v>16</v>
      </c>
    </row>
    <row r="32" spans="1:7" x14ac:dyDescent="0.25">
      <c r="A32" s="42" t="s">
        <v>173</v>
      </c>
      <c r="B32" s="34" t="s">
        <v>10</v>
      </c>
      <c r="C32" s="29">
        <v>16</v>
      </c>
    </row>
    <row r="33" spans="1:5" x14ac:dyDescent="0.25">
      <c r="A33" s="42" t="s">
        <v>177</v>
      </c>
      <c r="B33" s="28" t="s">
        <v>10</v>
      </c>
      <c r="C33" s="29">
        <v>16</v>
      </c>
    </row>
    <row r="34" spans="1:5" x14ac:dyDescent="0.25">
      <c r="A34" s="42" t="s">
        <v>187</v>
      </c>
      <c r="B34" s="28" t="s">
        <v>10</v>
      </c>
      <c r="C34" s="29">
        <v>16</v>
      </c>
    </row>
    <row r="35" spans="1:5" x14ac:dyDescent="0.25">
      <c r="A35" s="42" t="s">
        <v>195</v>
      </c>
      <c r="B35" s="34" t="s">
        <v>10</v>
      </c>
      <c r="C35" s="29">
        <v>16</v>
      </c>
    </row>
    <row r="36" spans="1:5" x14ac:dyDescent="0.25">
      <c r="A36" s="42" t="s">
        <v>196</v>
      </c>
      <c r="B36" s="34" t="s">
        <v>10</v>
      </c>
      <c r="C36" s="29">
        <v>16</v>
      </c>
    </row>
    <row r="37" spans="1:5" x14ac:dyDescent="0.25">
      <c r="A37" s="42" t="s">
        <v>205</v>
      </c>
      <c r="B37" s="34" t="s">
        <v>10</v>
      </c>
      <c r="C37" s="29">
        <v>16</v>
      </c>
    </row>
    <row r="38" spans="1:5" x14ac:dyDescent="0.25">
      <c r="A38" s="42" t="s">
        <v>165</v>
      </c>
      <c r="B38" s="38" t="s">
        <v>10</v>
      </c>
      <c r="C38" s="29">
        <v>16</v>
      </c>
    </row>
    <row r="39" spans="1:5" x14ac:dyDescent="0.25">
      <c r="A39" s="14" t="s">
        <v>206</v>
      </c>
      <c r="B39" s="2" t="s">
        <v>16</v>
      </c>
      <c r="C39" s="22">
        <v>15</v>
      </c>
    </row>
    <row r="40" spans="1:5" x14ac:dyDescent="0.25">
      <c r="A40" s="14" t="s">
        <v>29</v>
      </c>
      <c r="B40" s="2" t="s">
        <v>16</v>
      </c>
      <c r="C40" s="22">
        <v>15</v>
      </c>
      <c r="E40" s="33" t="s">
        <v>141</v>
      </c>
    </row>
    <row r="41" spans="1:5" x14ac:dyDescent="0.25">
      <c r="A41" s="14" t="s">
        <v>191</v>
      </c>
      <c r="B41" s="25" t="s">
        <v>16</v>
      </c>
      <c r="C41" s="22">
        <v>15</v>
      </c>
    </row>
    <row r="42" spans="1:5" x14ac:dyDescent="0.25">
      <c r="A42" s="14" t="s">
        <v>30</v>
      </c>
      <c r="B42" s="2" t="s">
        <v>16</v>
      </c>
      <c r="C42" s="22">
        <v>15</v>
      </c>
    </row>
    <row r="43" spans="1:5" x14ac:dyDescent="0.25">
      <c r="A43" s="14" t="s">
        <v>181</v>
      </c>
      <c r="B43" s="2" t="s">
        <v>16</v>
      </c>
      <c r="C43" s="22">
        <v>15</v>
      </c>
    </row>
    <row r="44" spans="1:5" x14ac:dyDescent="0.25">
      <c r="A44" s="14" t="s">
        <v>204</v>
      </c>
      <c r="B44" s="25" t="s">
        <v>16</v>
      </c>
      <c r="C44" s="22">
        <v>15</v>
      </c>
      <c r="E44" s="33"/>
    </row>
    <row r="45" spans="1:5" x14ac:dyDescent="0.25">
      <c r="A45" s="14" t="s">
        <v>64</v>
      </c>
      <c r="B45" s="2" t="s">
        <v>16</v>
      </c>
      <c r="C45" s="22">
        <v>15</v>
      </c>
    </row>
    <row r="46" spans="1:5" x14ac:dyDescent="0.25">
      <c r="A46" s="14" t="s">
        <v>185</v>
      </c>
      <c r="B46" s="2" t="s">
        <v>16</v>
      </c>
      <c r="C46" s="22">
        <v>15</v>
      </c>
    </row>
    <row r="47" spans="1:5" x14ac:dyDescent="0.25">
      <c r="A47" s="14" t="s">
        <v>178</v>
      </c>
      <c r="B47" s="2" t="s">
        <v>16</v>
      </c>
      <c r="C47" s="22">
        <v>15</v>
      </c>
    </row>
    <row r="48" spans="1:5" x14ac:dyDescent="0.25">
      <c r="A48" s="14" t="s">
        <v>164</v>
      </c>
      <c r="B48" s="25" t="s">
        <v>16</v>
      </c>
      <c r="C48" s="22">
        <v>15</v>
      </c>
    </row>
    <row r="49" spans="1:3" x14ac:dyDescent="0.25">
      <c r="A49" s="14" t="s">
        <v>147</v>
      </c>
      <c r="B49" s="2" t="s">
        <v>16</v>
      </c>
      <c r="C49" s="22">
        <v>15</v>
      </c>
    </row>
    <row r="50" spans="1:3" x14ac:dyDescent="0.25">
      <c r="A50" s="14" t="s">
        <v>149</v>
      </c>
      <c r="B50" s="2" t="s">
        <v>16</v>
      </c>
      <c r="C50" s="22">
        <v>15</v>
      </c>
    </row>
    <row r="51" spans="1:3" x14ac:dyDescent="0.25">
      <c r="A51" s="14" t="s">
        <v>512</v>
      </c>
      <c r="B51" s="25" t="s">
        <v>16</v>
      </c>
      <c r="C51" s="22">
        <v>15</v>
      </c>
    </row>
    <row r="52" spans="1:3" x14ac:dyDescent="0.25">
      <c r="A52" s="14" t="s">
        <v>203</v>
      </c>
      <c r="B52" s="2" t="s">
        <v>16</v>
      </c>
      <c r="C52" s="22">
        <v>15</v>
      </c>
    </row>
    <row r="53" spans="1:3" x14ac:dyDescent="0.25">
      <c r="A53" s="14" t="s">
        <v>172</v>
      </c>
      <c r="B53" s="39" t="s">
        <v>16</v>
      </c>
      <c r="C53" s="22">
        <v>15</v>
      </c>
    </row>
    <row r="54" spans="1:3" x14ac:dyDescent="0.25">
      <c r="A54" s="14" t="s">
        <v>153</v>
      </c>
      <c r="B54" s="25" t="s">
        <v>16</v>
      </c>
      <c r="C54" s="22">
        <v>15</v>
      </c>
    </row>
    <row r="55" spans="1:3" x14ac:dyDescent="0.25">
      <c r="A55" s="14" t="s">
        <v>193</v>
      </c>
      <c r="B55" s="25" t="s">
        <v>16</v>
      </c>
      <c r="C55" s="22">
        <v>15</v>
      </c>
    </row>
    <row r="56" spans="1:3" x14ac:dyDescent="0.25">
      <c r="A56" s="14" t="s">
        <v>182</v>
      </c>
      <c r="B56" s="25" t="s">
        <v>16</v>
      </c>
      <c r="C56" s="22">
        <v>15</v>
      </c>
    </row>
    <row r="57" spans="1:3" x14ac:dyDescent="0.25">
      <c r="A57" s="14" t="s">
        <v>201</v>
      </c>
      <c r="B57" s="25" t="s">
        <v>16</v>
      </c>
      <c r="C57" s="22">
        <v>15</v>
      </c>
    </row>
    <row r="58" spans="1:3" x14ac:dyDescent="0.25">
      <c r="A58" s="42" t="s">
        <v>198</v>
      </c>
      <c r="B58" s="34" t="s">
        <v>28</v>
      </c>
      <c r="C58" s="29">
        <v>14</v>
      </c>
    </row>
    <row r="59" spans="1:3" x14ac:dyDescent="0.25">
      <c r="A59" s="42" t="s">
        <v>70</v>
      </c>
      <c r="B59" s="34" t="s">
        <v>28</v>
      </c>
      <c r="C59" s="29">
        <v>14</v>
      </c>
    </row>
    <row r="60" spans="1:3" x14ac:dyDescent="0.25">
      <c r="A60" s="42" t="s">
        <v>199</v>
      </c>
      <c r="B60" s="34" t="s">
        <v>28</v>
      </c>
      <c r="C60" s="29">
        <v>14</v>
      </c>
    </row>
    <row r="61" spans="1:3" x14ac:dyDescent="0.25">
      <c r="A61" s="42" t="s">
        <v>202</v>
      </c>
      <c r="B61" s="28" t="s">
        <v>28</v>
      </c>
      <c r="C61" s="29">
        <v>14</v>
      </c>
    </row>
    <row r="62" spans="1:3" x14ac:dyDescent="0.25">
      <c r="A62" s="42" t="s">
        <v>148</v>
      </c>
      <c r="B62" s="28" t="s">
        <v>28</v>
      </c>
      <c r="C62" s="29">
        <v>14</v>
      </c>
    </row>
    <row r="63" spans="1:3" x14ac:dyDescent="0.25">
      <c r="A63" s="42" t="s">
        <v>69</v>
      </c>
      <c r="B63" s="28" t="s">
        <v>28</v>
      </c>
      <c r="C63" s="29">
        <v>14</v>
      </c>
    </row>
    <row r="64" spans="1:3" x14ac:dyDescent="0.25">
      <c r="A64" s="42" t="s">
        <v>168</v>
      </c>
      <c r="B64" s="28" t="s">
        <v>28</v>
      </c>
      <c r="C64" s="29">
        <v>14</v>
      </c>
    </row>
    <row r="65" spans="1:3" x14ac:dyDescent="0.25">
      <c r="A65" s="42" t="s">
        <v>175</v>
      </c>
      <c r="B65" s="34" t="s">
        <v>28</v>
      </c>
      <c r="C65" s="29">
        <v>14</v>
      </c>
    </row>
    <row r="66" spans="1:3" x14ac:dyDescent="0.25">
      <c r="A66" s="42" t="s">
        <v>176</v>
      </c>
      <c r="B66" s="28" t="s">
        <v>28</v>
      </c>
      <c r="C66" s="29">
        <v>14</v>
      </c>
    </row>
    <row r="67" spans="1:3" x14ac:dyDescent="0.25">
      <c r="A67" s="42" t="s">
        <v>192</v>
      </c>
      <c r="B67" s="28" t="s">
        <v>28</v>
      </c>
      <c r="C67" s="29">
        <v>14</v>
      </c>
    </row>
    <row r="68" spans="1:3" x14ac:dyDescent="0.25">
      <c r="A68" s="14" t="s">
        <v>161</v>
      </c>
      <c r="B68" s="25" t="s">
        <v>49</v>
      </c>
      <c r="C68" s="22">
        <v>13</v>
      </c>
    </row>
    <row r="69" spans="1:3" x14ac:dyDescent="0.25">
      <c r="A69" s="14" t="s">
        <v>166</v>
      </c>
      <c r="B69" s="2" t="s">
        <v>49</v>
      </c>
      <c r="C69" s="22">
        <v>13</v>
      </c>
    </row>
    <row r="70" spans="1:3" x14ac:dyDescent="0.25">
      <c r="A70" s="14" t="s">
        <v>155</v>
      </c>
      <c r="B70" s="2" t="s">
        <v>207</v>
      </c>
      <c r="C70" s="22">
        <v>13</v>
      </c>
    </row>
    <row r="71" spans="1:3" x14ac:dyDescent="0.25">
      <c r="A71" s="14" t="s">
        <v>144</v>
      </c>
      <c r="B71" s="2" t="s">
        <v>49</v>
      </c>
      <c r="C71" s="22">
        <v>13</v>
      </c>
    </row>
    <row r="72" spans="1:3" x14ac:dyDescent="0.25">
      <c r="A72" s="14" t="s">
        <v>146</v>
      </c>
      <c r="B72" s="2" t="s">
        <v>49</v>
      </c>
      <c r="C72" s="22">
        <v>13</v>
      </c>
    </row>
    <row r="73" spans="1:3" x14ac:dyDescent="0.25">
      <c r="A73" s="14" t="s">
        <v>157</v>
      </c>
      <c r="B73" s="2" t="s">
        <v>49</v>
      </c>
      <c r="C73" s="22">
        <v>13</v>
      </c>
    </row>
    <row r="74" spans="1:3" x14ac:dyDescent="0.25">
      <c r="A74" s="14" t="s">
        <v>42</v>
      </c>
      <c r="B74" s="39" t="s">
        <v>49</v>
      </c>
      <c r="C74" s="22">
        <v>13</v>
      </c>
    </row>
    <row r="75" spans="1:3" x14ac:dyDescent="0.25">
      <c r="A75" s="42" t="s">
        <v>188</v>
      </c>
      <c r="B75" s="28" t="s">
        <v>56</v>
      </c>
      <c r="C75" s="29">
        <v>12</v>
      </c>
    </row>
    <row r="76" spans="1:3" x14ac:dyDescent="0.25">
      <c r="A76" s="43" t="s">
        <v>186</v>
      </c>
      <c r="B76" s="28" t="s">
        <v>56</v>
      </c>
      <c r="C76" s="29">
        <v>12</v>
      </c>
    </row>
    <row r="77" spans="1:3" x14ac:dyDescent="0.25">
      <c r="A77" s="42" t="s">
        <v>194</v>
      </c>
      <c r="B77" s="34" t="s">
        <v>61</v>
      </c>
      <c r="C77" s="29">
        <v>11</v>
      </c>
    </row>
    <row r="78" spans="1:3" x14ac:dyDescent="0.25">
      <c r="A78" s="42" t="s">
        <v>162</v>
      </c>
      <c r="B78" s="38" t="s">
        <v>61</v>
      </c>
      <c r="C78" s="29">
        <v>11</v>
      </c>
    </row>
    <row r="79" spans="1:3" x14ac:dyDescent="0.25">
      <c r="A79" s="42" t="s">
        <v>57</v>
      </c>
      <c r="B79" s="34" t="s">
        <v>129</v>
      </c>
      <c r="C79" s="29">
        <v>3</v>
      </c>
    </row>
    <row r="80" spans="1:3" x14ac:dyDescent="0.25">
      <c r="A80" s="42" t="s">
        <v>180</v>
      </c>
      <c r="B80" s="38" t="s">
        <v>86</v>
      </c>
      <c r="C80" s="29">
        <v>1</v>
      </c>
    </row>
    <row r="81" spans="1:3" x14ac:dyDescent="0.25">
      <c r="A81" s="14" t="s">
        <v>160</v>
      </c>
      <c r="B81" s="2"/>
      <c r="C81" s="22"/>
    </row>
    <row r="82" spans="1:3" x14ac:dyDescent="0.25">
      <c r="A82" s="14" t="s">
        <v>76</v>
      </c>
      <c r="B82" s="25"/>
      <c r="C82" s="22"/>
    </row>
    <row r="83" spans="1:3" x14ac:dyDescent="0.25">
      <c r="A83" s="44" t="s">
        <v>74</v>
      </c>
      <c r="B83" s="2"/>
      <c r="C83" s="22"/>
    </row>
    <row r="84" spans="1:3" x14ac:dyDescent="0.25">
      <c r="A84" s="14" t="s">
        <v>169</v>
      </c>
      <c r="B84" s="2"/>
      <c r="C84" s="22"/>
    </row>
    <row r="85" spans="1:3" x14ac:dyDescent="0.25">
      <c r="A85" s="35" t="s">
        <v>134</v>
      </c>
      <c r="B85" s="45" t="s">
        <v>16</v>
      </c>
      <c r="C85" s="46">
        <f>SUM(C9:C80)/72</f>
        <v>14.847222222222221</v>
      </c>
    </row>
    <row r="86" spans="1:3" x14ac:dyDescent="0.25">
      <c r="A86" s="5"/>
    </row>
    <row r="87" spans="1:3" x14ac:dyDescent="0.25">
      <c r="A87" s="2" t="s">
        <v>83</v>
      </c>
    </row>
    <row r="88" spans="1:3" x14ac:dyDescent="0.25">
      <c r="A88" s="2" t="s">
        <v>85</v>
      </c>
    </row>
    <row r="89" spans="1:3" x14ac:dyDescent="0.25">
      <c r="A89" s="2" t="s">
        <v>211</v>
      </c>
    </row>
    <row r="91" spans="1:3" x14ac:dyDescent="0.25">
      <c r="A91" s="2" t="s">
        <v>213</v>
      </c>
    </row>
    <row r="92" spans="1:3" x14ac:dyDescent="0.25">
      <c r="A92" s="33" t="s">
        <v>208</v>
      </c>
    </row>
    <row r="93" spans="1:3" x14ac:dyDescent="0.25">
      <c r="A93" s="33" t="s">
        <v>209</v>
      </c>
    </row>
    <row r="94" spans="1:3" x14ac:dyDescent="0.25">
      <c r="A94" s="33" t="s">
        <v>210</v>
      </c>
    </row>
    <row r="95" spans="1:3" x14ac:dyDescent="0.25">
      <c r="A95" s="33" t="s">
        <v>212</v>
      </c>
    </row>
    <row r="96" spans="1:3" x14ac:dyDescent="0.25">
      <c r="A96" s="33" t="s">
        <v>214</v>
      </c>
    </row>
  </sheetData>
  <phoneticPr fontId="3" type="noConversion"/>
  <pageMargins left="0.75" right="0.75" top="1" bottom="1" header="0.5" footer="0.5"/>
  <pageSetup scale="70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44196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0.68974131413733031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0.89051383399209483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0.93051641215891578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0.65018639452185178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0.98472594214052056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0.92685503115053358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370</v>
      </c>
      <c r="F14" s="434">
        <v>0.82685116874630427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0.85141239128969193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0.84181572462039911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0.82477451644856892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0.72373395463337431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0.93370447430791104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36</v>
      </c>
      <c r="D21" s="449" t="s">
        <v>296</v>
      </c>
      <c r="E21" s="450" t="s">
        <v>370</v>
      </c>
      <c r="F21" s="434">
        <v>0.97001286693233424</v>
      </c>
    </row>
    <row r="22" spans="2:6" s="226" customFormat="1" x14ac:dyDescent="0.25">
      <c r="B22" s="447">
        <v>16</v>
      </c>
      <c r="C22" s="448" t="s">
        <v>565</v>
      </c>
      <c r="D22" s="449" t="s">
        <v>566</v>
      </c>
      <c r="E22" s="450" t="s">
        <v>370</v>
      </c>
      <c r="F22" s="434">
        <v>1</v>
      </c>
    </row>
    <row r="23" spans="2:6" s="226" customFormat="1" x14ac:dyDescent="0.25">
      <c r="B23" s="447">
        <v>17</v>
      </c>
      <c r="C23" s="448" t="s">
        <v>515</v>
      </c>
      <c r="D23" s="449" t="s">
        <v>511</v>
      </c>
      <c r="E23" s="450" t="s">
        <v>370</v>
      </c>
      <c r="F23" s="434">
        <v>0.93552659613213984</v>
      </c>
    </row>
    <row r="24" spans="2:6" s="226" customFormat="1" x14ac:dyDescent="0.25">
      <c r="B24" s="447">
        <v>18</v>
      </c>
      <c r="C24" s="448" t="s">
        <v>11</v>
      </c>
      <c r="D24" s="449" t="s">
        <v>297</v>
      </c>
      <c r="E24" s="450" t="s">
        <v>371</v>
      </c>
      <c r="F24" s="434">
        <v>0.63706241252116891</v>
      </c>
    </row>
    <row r="25" spans="2:6" s="226" customFormat="1" x14ac:dyDescent="0.25">
      <c r="B25" s="447">
        <v>19</v>
      </c>
      <c r="C25" s="448" t="s">
        <v>51</v>
      </c>
      <c r="D25" s="449" t="s">
        <v>298</v>
      </c>
      <c r="E25" s="450" t="s">
        <v>370</v>
      </c>
      <c r="F25" s="434">
        <v>0.97712756387189637</v>
      </c>
    </row>
    <row r="26" spans="2:6" s="226" customFormat="1" x14ac:dyDescent="0.25">
      <c r="B26" s="447">
        <v>20</v>
      </c>
      <c r="C26" s="448" t="s">
        <v>39</v>
      </c>
      <c r="D26" s="449" t="s">
        <v>301</v>
      </c>
      <c r="E26" s="450" t="s">
        <v>371</v>
      </c>
      <c r="F26" s="434">
        <v>0.43037656540682762</v>
      </c>
    </row>
    <row r="27" spans="2:6" s="226" customFormat="1" x14ac:dyDescent="0.25">
      <c r="B27" s="447">
        <v>21</v>
      </c>
      <c r="C27" s="448" t="s">
        <v>20</v>
      </c>
      <c r="D27" s="449" t="s">
        <v>302</v>
      </c>
      <c r="E27" s="450" t="s">
        <v>370</v>
      </c>
      <c r="F27" s="434">
        <v>0.97334355238523151</v>
      </c>
    </row>
    <row r="28" spans="2:6" s="226" customFormat="1" x14ac:dyDescent="0.25">
      <c r="B28" s="447">
        <v>22</v>
      </c>
      <c r="C28" s="448" t="s">
        <v>12</v>
      </c>
      <c r="D28" s="449" t="s">
        <v>308</v>
      </c>
      <c r="E28" s="450" t="s">
        <v>371</v>
      </c>
      <c r="F28" s="434">
        <v>0.54964094543254671</v>
      </c>
    </row>
    <row r="29" spans="2:6" s="226" customFormat="1" x14ac:dyDescent="0.25">
      <c r="B29" s="447">
        <v>23</v>
      </c>
      <c r="C29" s="448" t="s">
        <v>74</v>
      </c>
      <c r="D29" s="449" t="s">
        <v>309</v>
      </c>
      <c r="E29" s="450" t="s">
        <v>370</v>
      </c>
      <c r="F29" s="434">
        <v>0.86104015217972951</v>
      </c>
    </row>
    <row r="30" spans="2:6" s="226" customFormat="1" x14ac:dyDescent="0.25">
      <c r="B30" s="447">
        <v>24</v>
      </c>
      <c r="C30" s="448" t="s">
        <v>369</v>
      </c>
      <c r="D30" s="449" t="s">
        <v>368</v>
      </c>
      <c r="E30" s="450" t="s">
        <v>371</v>
      </c>
      <c r="F30" s="434">
        <v>0.53518843394630489</v>
      </c>
    </row>
    <row r="31" spans="2:6" s="226" customFormat="1" x14ac:dyDescent="0.25">
      <c r="B31" s="447">
        <v>25</v>
      </c>
      <c r="C31" s="448" t="s">
        <v>40</v>
      </c>
      <c r="D31" s="449" t="s">
        <v>310</v>
      </c>
      <c r="E31" s="450" t="s">
        <v>370</v>
      </c>
      <c r="F31" s="434">
        <v>0.9017989610036069</v>
      </c>
    </row>
    <row r="32" spans="2:6" s="226" customFormat="1" x14ac:dyDescent="0.25">
      <c r="B32" s="447">
        <v>26</v>
      </c>
      <c r="C32" s="448" t="s">
        <v>66</v>
      </c>
      <c r="D32" s="449" t="s">
        <v>314</v>
      </c>
      <c r="E32" s="450" t="s">
        <v>370</v>
      </c>
      <c r="F32" s="434">
        <v>0.99818137682920705</v>
      </c>
    </row>
    <row r="33" spans="2:6" s="226" customFormat="1" x14ac:dyDescent="0.25">
      <c r="B33" s="447">
        <v>27</v>
      </c>
      <c r="C33" s="448" t="s">
        <v>21</v>
      </c>
      <c r="D33" s="449" t="s">
        <v>315</v>
      </c>
      <c r="E33" s="450" t="s">
        <v>370</v>
      </c>
      <c r="F33" s="434">
        <v>0.97856103295144981</v>
      </c>
    </row>
    <row r="34" spans="2:6" s="226" customFormat="1" x14ac:dyDescent="0.25">
      <c r="B34" s="447">
        <v>28</v>
      </c>
      <c r="C34" s="448" t="s">
        <v>22</v>
      </c>
      <c r="D34" s="449" t="s">
        <v>316</v>
      </c>
      <c r="E34" s="450" t="s">
        <v>370</v>
      </c>
      <c r="F34" s="434">
        <v>0.86621115641994861</v>
      </c>
    </row>
    <row r="35" spans="2:6" s="226" customFormat="1" x14ac:dyDescent="0.25">
      <c r="B35" s="447">
        <v>29</v>
      </c>
      <c r="C35" s="448" t="s">
        <v>53</v>
      </c>
      <c r="D35" s="449" t="s">
        <v>317</v>
      </c>
      <c r="E35" s="450" t="s">
        <v>370</v>
      </c>
      <c r="F35" s="434">
        <v>1</v>
      </c>
    </row>
    <row r="36" spans="2:6" s="226" customFormat="1" x14ac:dyDescent="0.25">
      <c r="B36" s="447">
        <v>30</v>
      </c>
      <c r="C36" s="448" t="s">
        <v>41</v>
      </c>
      <c r="D36" s="449" t="s">
        <v>321</v>
      </c>
      <c r="E36" s="450" t="s">
        <v>370</v>
      </c>
      <c r="F36" s="434">
        <v>0.99519640471096993</v>
      </c>
    </row>
    <row r="37" spans="2:6" s="226" customFormat="1" x14ac:dyDescent="0.25">
      <c r="B37" s="447">
        <v>31</v>
      </c>
      <c r="C37" s="448" t="s">
        <v>42</v>
      </c>
      <c r="D37" s="449" t="s">
        <v>320</v>
      </c>
      <c r="E37" s="450" t="s">
        <v>370</v>
      </c>
      <c r="F37" s="434">
        <v>1</v>
      </c>
    </row>
    <row r="38" spans="2:6" s="226" customFormat="1" x14ac:dyDescent="0.25">
      <c r="B38" s="447">
        <v>32</v>
      </c>
      <c r="C38" s="448" t="s">
        <v>24</v>
      </c>
      <c r="D38" s="449" t="s">
        <v>323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43</v>
      </c>
      <c r="D39" s="449" t="s">
        <v>324</v>
      </c>
      <c r="E39" s="450" t="s">
        <v>370</v>
      </c>
      <c r="F39" s="434">
        <v>0.98478676531715026</v>
      </c>
    </row>
    <row r="40" spans="2:6" s="226" customFormat="1" x14ac:dyDescent="0.25">
      <c r="B40" s="447">
        <v>34</v>
      </c>
      <c r="C40" s="448" t="s">
        <v>45</v>
      </c>
      <c r="D40" s="449" t="s">
        <v>318</v>
      </c>
      <c r="E40" s="450" t="s">
        <v>371</v>
      </c>
      <c r="F40" s="434">
        <v>0.71090909090909093</v>
      </c>
    </row>
    <row r="41" spans="2:6" s="226" customFormat="1" x14ac:dyDescent="0.25">
      <c r="B41" s="447">
        <v>35</v>
      </c>
      <c r="C41" s="448" t="s">
        <v>25</v>
      </c>
      <c r="D41" s="449" t="s">
        <v>328</v>
      </c>
      <c r="E41" s="450" t="s">
        <v>370</v>
      </c>
      <c r="F41" s="434">
        <v>0.80767166825480874</v>
      </c>
    </row>
    <row r="42" spans="2:6" s="226" customFormat="1" x14ac:dyDescent="0.25">
      <c r="B42" s="447">
        <v>36</v>
      </c>
      <c r="C42" s="448" t="s">
        <v>7</v>
      </c>
      <c r="D42" s="449" t="s">
        <v>327</v>
      </c>
      <c r="E42" s="450" t="s">
        <v>370</v>
      </c>
      <c r="F42" s="434">
        <v>0.85066091837149715</v>
      </c>
    </row>
    <row r="43" spans="2:6" s="226" customFormat="1" x14ac:dyDescent="0.25">
      <c r="B43" s="447">
        <v>37</v>
      </c>
      <c r="C43" s="448" t="s">
        <v>76</v>
      </c>
      <c r="D43" s="449" t="s">
        <v>333</v>
      </c>
      <c r="E43" s="450" t="s">
        <v>370</v>
      </c>
      <c r="F43" s="434">
        <v>0.9866026118140605</v>
      </c>
    </row>
    <row r="44" spans="2:6" s="226" customFormat="1" x14ac:dyDescent="0.25">
      <c r="B44" s="447">
        <v>38</v>
      </c>
      <c r="C44" s="448" t="s">
        <v>537</v>
      </c>
      <c r="D44" s="449" t="s">
        <v>335</v>
      </c>
      <c r="E44" s="450" t="s">
        <v>370</v>
      </c>
      <c r="F44" s="434">
        <v>0.94987050375255555</v>
      </c>
    </row>
    <row r="45" spans="2:6" s="226" customFormat="1" x14ac:dyDescent="0.25">
      <c r="B45" s="447">
        <v>39</v>
      </c>
      <c r="C45" s="448" t="s">
        <v>257</v>
      </c>
      <c r="D45" s="449" t="s">
        <v>337</v>
      </c>
      <c r="E45" s="450" t="s">
        <v>370</v>
      </c>
      <c r="F45" s="434">
        <v>0.9923670743342875</v>
      </c>
    </row>
    <row r="46" spans="2:6" s="226" customFormat="1" x14ac:dyDescent="0.25">
      <c r="B46" s="447"/>
      <c r="C46" s="448"/>
      <c r="D46" s="449"/>
      <c r="E46" s="450"/>
      <c r="F46" s="434"/>
    </row>
    <row r="47" spans="2:6" s="226" customFormat="1" x14ac:dyDescent="0.25">
      <c r="B47" s="447"/>
      <c r="C47" s="448"/>
      <c r="D47" s="449"/>
      <c r="E47" s="450"/>
      <c r="F47" s="434"/>
    </row>
    <row r="48" spans="2:6" s="226" customFormat="1" x14ac:dyDescent="0.25">
      <c r="B48" s="447"/>
      <c r="C48" s="448"/>
      <c r="D48" s="449"/>
      <c r="E48" s="450"/>
      <c r="F48" s="434"/>
    </row>
    <row r="49" spans="2:6" s="226" customFormat="1" x14ac:dyDescent="0.25">
      <c r="B49" s="447"/>
      <c r="C49" s="448"/>
      <c r="D49" s="449"/>
      <c r="E49" s="450"/>
      <c r="F49" s="434"/>
    </row>
    <row r="50" spans="2:6" s="226" customFormat="1" x14ac:dyDescent="0.25">
      <c r="B50" s="447"/>
      <c r="C50" s="448"/>
      <c r="D50" s="449"/>
      <c r="E50" s="450"/>
      <c r="F50" s="434"/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0.79816601745944316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0.97282777146399424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0.77897272391080552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0.92067396198278173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43830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0.75341066608302332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0.89382480973851397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0.93724659813973221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0.67555788005578798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0.98392179080292563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0.91729330470491532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370</v>
      </c>
      <c r="F14" s="434">
        <v>0.79954287649200029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0.8782650817900659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0.83854749565247333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0.81665445234489309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0.76827050264550267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0.93715188550416539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0.95811902239722313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0.91896430580600108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0.62081022908215111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0.97522517198174985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0.4647919488701952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0.97785912517931628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0.55383656431637451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370</v>
      </c>
      <c r="F30" s="434">
        <v>0.85890230123593436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0.53566542896228264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0.89374575238969445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0.99916164337740787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0.91403535825403892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0.8495466430916675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0.99412724988198942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0.98811295971978985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0.69696207835742718</v>
      </c>
    </row>
    <row r="42" spans="2:6" s="226" customFormat="1" x14ac:dyDescent="0.25">
      <c r="B42" s="447">
        <v>36</v>
      </c>
      <c r="C42" s="448" t="s">
        <v>25</v>
      </c>
      <c r="D42" s="449" t="s">
        <v>328</v>
      </c>
      <c r="E42" s="450" t="s">
        <v>371</v>
      </c>
      <c r="F42" s="434">
        <v>0.75814539639907796</v>
      </c>
    </row>
    <row r="43" spans="2:6" s="226" customFormat="1" x14ac:dyDescent="0.25">
      <c r="B43" s="447">
        <v>37</v>
      </c>
      <c r="C43" s="448" t="s">
        <v>7</v>
      </c>
      <c r="D43" s="449" t="s">
        <v>327</v>
      </c>
      <c r="E43" s="450" t="s">
        <v>370</v>
      </c>
      <c r="F43" s="434">
        <v>0.86562763268744736</v>
      </c>
    </row>
    <row r="44" spans="2:6" s="226" customFormat="1" x14ac:dyDescent="0.25">
      <c r="B44" s="447">
        <v>38</v>
      </c>
      <c r="C44" s="448" t="s">
        <v>76</v>
      </c>
      <c r="D44" s="449" t="s">
        <v>333</v>
      </c>
      <c r="E44" s="450" t="s">
        <v>370</v>
      </c>
      <c r="F44" s="434">
        <v>0.98672308141231391</v>
      </c>
    </row>
    <row r="45" spans="2:6" s="226" customFormat="1" x14ac:dyDescent="0.25">
      <c r="B45" s="447">
        <v>39</v>
      </c>
      <c r="C45" s="448" t="s">
        <v>537</v>
      </c>
      <c r="D45" s="449" t="s">
        <v>335</v>
      </c>
      <c r="E45" s="450" t="s">
        <v>370</v>
      </c>
      <c r="F45" s="434">
        <v>0.96785287166898415</v>
      </c>
    </row>
    <row r="46" spans="2:6" s="226" customFormat="1" x14ac:dyDescent="0.25">
      <c r="B46" s="447">
        <v>40</v>
      </c>
      <c r="C46" s="448" t="s">
        <v>257</v>
      </c>
      <c r="D46" s="449" t="s">
        <v>337</v>
      </c>
      <c r="E46" s="450" t="s">
        <v>370</v>
      </c>
      <c r="F46" s="434">
        <v>0.99254249046132492</v>
      </c>
    </row>
    <row r="47" spans="2:6" s="226" customFormat="1" x14ac:dyDescent="0.25">
      <c r="B47" s="447"/>
      <c r="C47" s="448"/>
      <c r="D47" s="449"/>
      <c r="E47" s="450"/>
      <c r="F47" s="434"/>
    </row>
    <row r="48" spans="2:6" s="226" customFormat="1" x14ac:dyDescent="0.25">
      <c r="B48" s="447"/>
      <c r="C48" s="448"/>
      <c r="D48" s="449"/>
      <c r="E48" s="450"/>
      <c r="F48" s="434"/>
    </row>
    <row r="49" spans="2:6" s="226" customFormat="1" x14ac:dyDescent="0.25">
      <c r="B49" s="447"/>
      <c r="C49" s="448"/>
      <c r="D49" s="449"/>
      <c r="E49" s="450"/>
      <c r="F49" s="434"/>
    </row>
    <row r="50" spans="2:6" s="226" customFormat="1" x14ac:dyDescent="0.25">
      <c r="B50" s="447"/>
      <c r="C50" s="448"/>
      <c r="D50" s="449"/>
      <c r="E50" s="450"/>
      <c r="F50" s="434"/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0.79816601745944316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0.97282777146399424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0.77897272391080552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0.92067396198278173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43465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0.76524685382381419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0.88621159082069223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0.95201648770108205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0.69136071128796595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0.99109013007351743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0.93619788356916167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0.58541883086221558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0.89220922173753514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0.8352930267062314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0.81665445234489309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0.76827050264550267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0.9443739938290423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0.9275423258872395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0.93038262132394411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0.61466916250229808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0.97581309437635722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0.45539375571722057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0.97989049867815681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0.57092590128089005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370</v>
      </c>
      <c r="F30" s="434">
        <v>0.82291018184487918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0.51574704441572972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0.88342505962208773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0.99916164337740787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0.90286176804421048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0.84215331712234287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0.99440229453897766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0.9916812609457093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0.68633896659753779</v>
      </c>
    </row>
    <row r="42" spans="2:6" s="226" customFormat="1" x14ac:dyDescent="0.25">
      <c r="B42" s="447">
        <v>36</v>
      </c>
      <c r="C42" s="448" t="s">
        <v>25</v>
      </c>
      <c r="D42" s="449" t="s">
        <v>328</v>
      </c>
      <c r="E42" s="450" t="s">
        <v>370</v>
      </c>
      <c r="F42" s="434">
        <v>0.81662392724034438</v>
      </c>
    </row>
    <row r="43" spans="2:6" s="226" customFormat="1" x14ac:dyDescent="0.25">
      <c r="B43" s="447">
        <v>37</v>
      </c>
      <c r="C43" s="448" t="s">
        <v>7</v>
      </c>
      <c r="D43" s="449" t="s">
        <v>327</v>
      </c>
      <c r="E43" s="450" t="s">
        <v>370</v>
      </c>
      <c r="F43" s="434">
        <v>0.86242879381425663</v>
      </c>
    </row>
    <row r="44" spans="2:6" s="226" customFormat="1" x14ac:dyDescent="0.25">
      <c r="B44" s="447">
        <v>38</v>
      </c>
      <c r="C44" s="448" t="s">
        <v>76</v>
      </c>
      <c r="D44" s="449" t="s">
        <v>333</v>
      </c>
      <c r="E44" s="450" t="s">
        <v>370</v>
      </c>
      <c r="F44" s="434">
        <v>0.96148809982284522</v>
      </c>
    </row>
    <row r="45" spans="2:6" s="226" customFormat="1" x14ac:dyDescent="0.25">
      <c r="B45" s="447">
        <v>39</v>
      </c>
      <c r="C45" s="448" t="s">
        <v>537</v>
      </c>
      <c r="D45" s="449" t="s">
        <v>335</v>
      </c>
      <c r="E45" s="450" t="s">
        <v>370</v>
      </c>
      <c r="F45" s="434">
        <v>0.97692960287730257</v>
      </c>
    </row>
    <row r="46" spans="2:6" s="226" customFormat="1" x14ac:dyDescent="0.25">
      <c r="B46" s="447">
        <v>40</v>
      </c>
      <c r="C46" s="448" t="s">
        <v>257</v>
      </c>
      <c r="D46" s="449" t="s">
        <v>337</v>
      </c>
      <c r="E46" s="450" t="s">
        <v>370</v>
      </c>
      <c r="F46" s="434">
        <v>0.99316000000000004</v>
      </c>
    </row>
    <row r="47" spans="2:6" s="226" customFormat="1" x14ac:dyDescent="0.25">
      <c r="B47" s="447"/>
      <c r="C47" s="448"/>
      <c r="D47" s="449"/>
      <c r="E47" s="450"/>
      <c r="F47" s="434"/>
    </row>
    <row r="48" spans="2:6" s="226" customFormat="1" x14ac:dyDescent="0.25">
      <c r="B48" s="447"/>
      <c r="C48" s="448"/>
      <c r="D48" s="449"/>
      <c r="E48" s="450"/>
      <c r="F48" s="434"/>
    </row>
    <row r="49" spans="2:6" s="226" customFormat="1" x14ac:dyDescent="0.25">
      <c r="B49" s="447"/>
      <c r="C49" s="448"/>
      <c r="D49" s="449"/>
      <c r="E49" s="450"/>
      <c r="F49" s="434"/>
    </row>
    <row r="50" spans="2:6" s="226" customFormat="1" x14ac:dyDescent="0.25">
      <c r="B50" s="447"/>
      <c r="C50" s="448"/>
      <c r="D50" s="449"/>
      <c r="E50" s="450"/>
      <c r="F50" s="434"/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0.9072583113322833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0.9662790080186926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0.78704617687576606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0.92185000000000006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43100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0.76507874015748034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0.88780501557676317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0.95447333579487414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0.67604433077578863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0.98945261528574735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0.95101880159822139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0.58622816961747914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0.91301518438177875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0.8738749974018416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371</v>
      </c>
      <c r="F17" s="434">
        <v>0.71946631853785892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0.77694198477803778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0.86592369157590954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0.92017324799678957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0.89029386754425666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0.60194515852613539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0.88162907920581202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0.47300476006249853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0.99173421797216232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0.57966797302336071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371</v>
      </c>
      <c r="F30" s="434">
        <v>0.7812176918491015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0.51360053972829589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0.87805146856229688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0.99952295893849685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0.88887608401279206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0.84330816383755158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0.99263585427228107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0.99720340413221153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0.66846146642944082</v>
      </c>
    </row>
    <row r="42" spans="2:6" s="226" customFormat="1" x14ac:dyDescent="0.25">
      <c r="B42" s="447">
        <v>36</v>
      </c>
      <c r="C42" s="448" t="s">
        <v>13</v>
      </c>
      <c r="D42" s="449" t="s">
        <v>326</v>
      </c>
      <c r="E42" s="450" t="s">
        <v>370</v>
      </c>
      <c r="F42" s="434">
        <v>0.81317039329740115</v>
      </c>
    </row>
    <row r="43" spans="2:6" s="226" customFormat="1" x14ac:dyDescent="0.25">
      <c r="B43" s="447">
        <v>37</v>
      </c>
      <c r="C43" s="448" t="s">
        <v>25</v>
      </c>
      <c r="D43" s="449" t="s">
        <v>328</v>
      </c>
      <c r="E43" s="450" t="s">
        <v>371</v>
      </c>
      <c r="F43" s="434">
        <v>0.73605438826073821</v>
      </c>
    </row>
    <row r="44" spans="2:6" s="226" customFormat="1" x14ac:dyDescent="0.25">
      <c r="B44" s="447">
        <v>38</v>
      </c>
      <c r="C44" s="448" t="s">
        <v>7</v>
      </c>
      <c r="D44" s="449" t="s">
        <v>327</v>
      </c>
      <c r="E44" s="450" t="s">
        <v>370</v>
      </c>
      <c r="F44" s="434">
        <v>0.85753794874104772</v>
      </c>
    </row>
    <row r="45" spans="2:6" s="226" customFormat="1" x14ac:dyDescent="0.25">
      <c r="B45" s="447">
        <v>39</v>
      </c>
      <c r="C45" s="448" t="s">
        <v>76</v>
      </c>
      <c r="D45" s="449" t="s">
        <v>333</v>
      </c>
      <c r="E45" s="450" t="s">
        <v>370</v>
      </c>
      <c r="F45" s="434">
        <v>0.95917545696110795</v>
      </c>
    </row>
    <row r="46" spans="2:6" s="226" customFormat="1" x14ac:dyDescent="0.25">
      <c r="B46" s="447">
        <v>40</v>
      </c>
      <c r="C46" s="448" t="s">
        <v>14</v>
      </c>
      <c r="D46" s="449" t="s">
        <v>334</v>
      </c>
      <c r="E46" s="450" t="s">
        <v>370</v>
      </c>
      <c r="F46" s="434">
        <v>0.84594425656724326</v>
      </c>
    </row>
    <row r="47" spans="2:6" s="226" customFormat="1" x14ac:dyDescent="0.25">
      <c r="B47" s="447">
        <v>41</v>
      </c>
      <c r="C47" s="448" t="s">
        <v>537</v>
      </c>
      <c r="D47" s="449" t="s">
        <v>335</v>
      </c>
      <c r="E47" s="450" t="s">
        <v>370</v>
      </c>
      <c r="F47" s="434">
        <v>0.98266884031591772</v>
      </c>
    </row>
    <row r="48" spans="2:6" s="226" customFormat="1" x14ac:dyDescent="0.25">
      <c r="B48" s="447">
        <v>42</v>
      </c>
      <c r="C48" s="448" t="s">
        <v>257</v>
      </c>
      <c r="D48" s="449" t="s">
        <v>337</v>
      </c>
      <c r="E48" s="450" t="s">
        <v>370</v>
      </c>
      <c r="F48" s="434">
        <v>0.99316000000000004</v>
      </c>
    </row>
    <row r="49" spans="2:6" s="226" customFormat="1" x14ac:dyDescent="0.25">
      <c r="B49" s="447"/>
      <c r="C49" s="466"/>
      <c r="D49" s="467"/>
      <c r="E49" s="468"/>
      <c r="F49" s="469"/>
    </row>
    <row r="50" spans="2:6" s="226" customFormat="1" x14ac:dyDescent="0.25">
      <c r="B50" s="447"/>
      <c r="C50" s="470" t="s">
        <v>260</v>
      </c>
      <c r="D50" s="471" t="s">
        <v>300</v>
      </c>
      <c r="E50" s="472" t="s">
        <v>370</v>
      </c>
      <c r="F50" s="473">
        <v>0.92375922105651831</v>
      </c>
    </row>
    <row r="51" spans="2:6" s="226" customFormat="1" x14ac:dyDescent="0.25">
      <c r="B51" s="447"/>
      <c r="C51" s="474" t="s">
        <v>59</v>
      </c>
      <c r="D51" s="475" t="s">
        <v>336</v>
      </c>
      <c r="E51" s="476" t="s">
        <v>370</v>
      </c>
      <c r="F51" s="477">
        <v>1</v>
      </c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0.90461810065077275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0.82441928557485844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0.78762415750266057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0.93376000000000003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42735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0.78538235773683363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0.90711690020786906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0.92354851365340163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0.66284454949056182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0.98861906057812454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0.94660102979935035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0.72648700883119577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0.91920266395338079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0.87387835457465546</v>
      </c>
    </row>
    <row r="17" spans="2:6" s="226" customFormat="1" x14ac:dyDescent="0.25">
      <c r="B17" s="447">
        <v>11</v>
      </c>
      <c r="C17" s="448" t="s">
        <v>18</v>
      </c>
      <c r="D17" s="449" t="s">
        <v>86</v>
      </c>
      <c r="E17" s="450" t="s">
        <v>371</v>
      </c>
      <c r="F17" s="434">
        <v>0.67019553072625704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0.78480696607471678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0.86616551547517728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35</v>
      </c>
      <c r="D22" s="449" t="s">
        <v>292</v>
      </c>
      <c r="E22" s="450" t="s">
        <v>370</v>
      </c>
      <c r="F22" s="434">
        <v>1</v>
      </c>
    </row>
    <row r="23" spans="2:6" s="226" customFormat="1" x14ac:dyDescent="0.25">
      <c r="B23" s="447">
        <v>17</v>
      </c>
      <c r="C23" s="448" t="s">
        <v>36</v>
      </c>
      <c r="D23" s="449" t="s">
        <v>296</v>
      </c>
      <c r="E23" s="450" t="s">
        <v>370</v>
      </c>
      <c r="F23" s="434">
        <v>0.89531113704615117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0.94913456378770289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0.59958748172387388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0.84492908130156674</v>
      </c>
    </row>
    <row r="27" spans="2:6" s="226" customFormat="1" x14ac:dyDescent="0.25">
      <c r="B27" s="447">
        <v>21</v>
      </c>
      <c r="C27" s="448" t="s">
        <v>260</v>
      </c>
      <c r="D27" s="449" t="s">
        <v>300</v>
      </c>
      <c r="E27" s="450" t="s">
        <v>370</v>
      </c>
      <c r="F27" s="434">
        <v>0.84334561532792929</v>
      </c>
    </row>
    <row r="28" spans="2:6" s="226" customFormat="1" x14ac:dyDescent="0.25">
      <c r="B28" s="447">
        <v>22</v>
      </c>
      <c r="C28" s="448" t="s">
        <v>39</v>
      </c>
      <c r="D28" s="449" t="s">
        <v>301</v>
      </c>
      <c r="E28" s="450" t="s">
        <v>371</v>
      </c>
      <c r="F28" s="434">
        <v>0.48090017420618525</v>
      </c>
    </row>
    <row r="29" spans="2:6" s="226" customFormat="1" x14ac:dyDescent="0.25">
      <c r="B29" s="447">
        <v>23</v>
      </c>
      <c r="C29" s="448" t="s">
        <v>20</v>
      </c>
      <c r="D29" s="449" t="s">
        <v>302</v>
      </c>
      <c r="E29" s="450" t="s">
        <v>370</v>
      </c>
      <c r="F29" s="434">
        <v>0.99154946416451661</v>
      </c>
    </row>
    <row r="30" spans="2:6" s="226" customFormat="1" x14ac:dyDescent="0.25">
      <c r="B30" s="447">
        <v>24</v>
      </c>
      <c r="C30" s="448" t="s">
        <v>12</v>
      </c>
      <c r="D30" s="449" t="s">
        <v>308</v>
      </c>
      <c r="E30" s="450" t="s">
        <v>371</v>
      </c>
      <c r="F30" s="434">
        <v>0.55788183787105561</v>
      </c>
    </row>
    <row r="31" spans="2:6" s="226" customFormat="1" x14ac:dyDescent="0.25">
      <c r="B31" s="447">
        <v>25</v>
      </c>
      <c r="C31" s="448" t="s">
        <v>74</v>
      </c>
      <c r="D31" s="449" t="s">
        <v>309</v>
      </c>
      <c r="E31" s="450" t="s">
        <v>371</v>
      </c>
      <c r="F31" s="434">
        <v>0.78567232629673633</v>
      </c>
    </row>
    <row r="32" spans="2:6" s="226" customFormat="1" x14ac:dyDescent="0.25">
      <c r="B32" s="447">
        <v>26</v>
      </c>
      <c r="C32" s="448" t="s">
        <v>369</v>
      </c>
      <c r="D32" s="449" t="s">
        <v>368</v>
      </c>
      <c r="E32" s="450" t="s">
        <v>371</v>
      </c>
      <c r="F32" s="434">
        <v>0.50560599157712272</v>
      </c>
    </row>
    <row r="33" spans="2:6" s="226" customFormat="1" x14ac:dyDescent="0.25">
      <c r="B33" s="447">
        <v>27</v>
      </c>
      <c r="C33" s="448" t="s">
        <v>40</v>
      </c>
      <c r="D33" s="449" t="s">
        <v>310</v>
      </c>
      <c r="E33" s="450" t="s">
        <v>370</v>
      </c>
      <c r="F33" s="434">
        <v>0.87362440415367082</v>
      </c>
    </row>
    <row r="34" spans="2:6" s="226" customFormat="1" x14ac:dyDescent="0.25">
      <c r="B34" s="447">
        <v>28</v>
      </c>
      <c r="C34" s="448" t="s">
        <v>66</v>
      </c>
      <c r="D34" s="449" t="s">
        <v>314</v>
      </c>
      <c r="E34" s="450" t="s">
        <v>370</v>
      </c>
      <c r="F34" s="434">
        <v>0.99888749902033358</v>
      </c>
    </row>
    <row r="35" spans="2:6" s="226" customFormat="1" x14ac:dyDescent="0.25">
      <c r="B35" s="447">
        <v>29</v>
      </c>
      <c r="C35" s="448" t="s">
        <v>21</v>
      </c>
      <c r="D35" s="449" t="s">
        <v>315</v>
      </c>
      <c r="E35" s="450" t="s">
        <v>370</v>
      </c>
      <c r="F35" s="434">
        <v>0.87220813714837608</v>
      </c>
    </row>
    <row r="36" spans="2:6" s="226" customFormat="1" x14ac:dyDescent="0.25">
      <c r="B36" s="447">
        <v>30</v>
      </c>
      <c r="C36" s="448" t="s">
        <v>22</v>
      </c>
      <c r="D36" s="449" t="s">
        <v>316</v>
      </c>
      <c r="E36" s="450" t="s">
        <v>370</v>
      </c>
      <c r="F36" s="434">
        <v>0.84827636694494046</v>
      </c>
    </row>
    <row r="37" spans="2:6" s="226" customFormat="1" x14ac:dyDescent="0.25">
      <c r="B37" s="447">
        <v>31</v>
      </c>
      <c r="C37" s="448" t="s">
        <v>53</v>
      </c>
      <c r="D37" s="449" t="s">
        <v>317</v>
      </c>
      <c r="E37" s="450" t="s">
        <v>370</v>
      </c>
      <c r="F37" s="434">
        <v>1</v>
      </c>
    </row>
    <row r="38" spans="2:6" s="226" customFormat="1" x14ac:dyDescent="0.25">
      <c r="B38" s="447">
        <v>32</v>
      </c>
      <c r="C38" s="448" t="s">
        <v>41</v>
      </c>
      <c r="D38" s="449" t="s">
        <v>321</v>
      </c>
      <c r="E38" s="450" t="s">
        <v>370</v>
      </c>
      <c r="F38" s="434">
        <v>0.99543383874273916</v>
      </c>
    </row>
    <row r="39" spans="2:6" s="226" customFormat="1" x14ac:dyDescent="0.25">
      <c r="B39" s="447">
        <v>33</v>
      </c>
      <c r="C39" s="448" t="s">
        <v>42</v>
      </c>
      <c r="D39" s="449" t="s">
        <v>320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24</v>
      </c>
      <c r="D40" s="449" t="s">
        <v>323</v>
      </c>
      <c r="E40" s="450" t="s">
        <v>370</v>
      </c>
      <c r="F40" s="434">
        <v>1</v>
      </c>
    </row>
    <row r="41" spans="2:6" s="226" customFormat="1" x14ac:dyDescent="0.25">
      <c r="B41" s="447">
        <v>35</v>
      </c>
      <c r="C41" s="448" t="s">
        <v>43</v>
      </c>
      <c r="D41" s="449" t="s">
        <v>324</v>
      </c>
      <c r="E41" s="450" t="s">
        <v>370</v>
      </c>
      <c r="F41" s="434">
        <v>0.99177870687780023</v>
      </c>
    </row>
    <row r="42" spans="2:6" s="226" customFormat="1" x14ac:dyDescent="0.25">
      <c r="B42" s="447">
        <v>36</v>
      </c>
      <c r="C42" s="448" t="s">
        <v>45</v>
      </c>
      <c r="D42" s="449" t="s">
        <v>318</v>
      </c>
      <c r="E42" s="450" t="s">
        <v>371</v>
      </c>
      <c r="F42" s="434">
        <v>0.65605190915897182</v>
      </c>
    </row>
    <row r="43" spans="2:6" s="226" customFormat="1" x14ac:dyDescent="0.25">
      <c r="B43" s="447">
        <v>37</v>
      </c>
      <c r="C43" s="448" t="s">
        <v>13</v>
      </c>
      <c r="D43" s="449" t="s">
        <v>326</v>
      </c>
      <c r="E43" s="450" t="s">
        <v>371</v>
      </c>
      <c r="F43" s="434">
        <v>0.79227027315977971</v>
      </c>
    </row>
    <row r="44" spans="2:6" s="226" customFormat="1" x14ac:dyDescent="0.25">
      <c r="B44" s="447">
        <v>38</v>
      </c>
      <c r="C44" s="448" t="s">
        <v>25</v>
      </c>
      <c r="D44" s="449" t="s">
        <v>328</v>
      </c>
      <c r="E44" s="450" t="s">
        <v>371</v>
      </c>
      <c r="F44" s="434">
        <v>0.74659484696320211</v>
      </c>
    </row>
    <row r="45" spans="2:6" s="226" customFormat="1" x14ac:dyDescent="0.25">
      <c r="B45" s="447">
        <v>39</v>
      </c>
      <c r="C45" s="448" t="s">
        <v>7</v>
      </c>
      <c r="D45" s="449" t="s">
        <v>327</v>
      </c>
      <c r="E45" s="450" t="s">
        <v>370</v>
      </c>
      <c r="F45" s="434">
        <v>0.85685114451625843</v>
      </c>
    </row>
    <row r="46" spans="2:6" s="226" customFormat="1" x14ac:dyDescent="0.25">
      <c r="B46" s="447">
        <v>40</v>
      </c>
      <c r="C46" s="448" t="s">
        <v>76</v>
      </c>
      <c r="D46" s="449" t="s">
        <v>333</v>
      </c>
      <c r="E46" s="450" t="s">
        <v>370</v>
      </c>
      <c r="F46" s="434">
        <v>0.96286119482361276</v>
      </c>
    </row>
    <row r="47" spans="2:6" s="226" customFormat="1" x14ac:dyDescent="0.25">
      <c r="B47" s="447">
        <v>41</v>
      </c>
      <c r="C47" s="448" t="s">
        <v>14</v>
      </c>
      <c r="D47" s="449" t="s">
        <v>334</v>
      </c>
      <c r="E47" s="450" t="s">
        <v>370</v>
      </c>
      <c r="F47" s="434">
        <v>0.84117434102780686</v>
      </c>
    </row>
    <row r="48" spans="2:6" s="226" customFormat="1" x14ac:dyDescent="0.25">
      <c r="B48" s="447">
        <v>42</v>
      </c>
      <c r="C48" s="448" t="s">
        <v>537</v>
      </c>
      <c r="D48" s="449" t="s">
        <v>335</v>
      </c>
      <c r="E48" s="450" t="s">
        <v>370</v>
      </c>
      <c r="F48" s="434">
        <v>0.99316473681414996</v>
      </c>
    </row>
    <row r="49" spans="2:6" s="226" customFormat="1" x14ac:dyDescent="0.25">
      <c r="B49" s="447">
        <v>43</v>
      </c>
      <c r="C49" s="448" t="s">
        <v>59</v>
      </c>
      <c r="D49" s="449" t="s">
        <v>336</v>
      </c>
      <c r="E49" s="450" t="s">
        <v>370</v>
      </c>
      <c r="F49" s="434">
        <v>1</v>
      </c>
    </row>
    <row r="50" spans="2:6" s="226" customFormat="1" x14ac:dyDescent="0.25">
      <c r="B50" s="447">
        <v>44</v>
      </c>
      <c r="C50" s="448" t="s">
        <v>257</v>
      </c>
      <c r="D50" s="449" t="s">
        <v>337</v>
      </c>
      <c r="E50" s="450" t="s">
        <v>370</v>
      </c>
      <c r="F50" s="434">
        <v>0.99317999999999995</v>
      </c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/>
      <c r="C53" s="448"/>
      <c r="D53" s="449"/>
      <c r="E53" s="450"/>
      <c r="F53" s="434"/>
    </row>
    <row r="54" spans="2:6" s="226" customFormat="1" x14ac:dyDescent="0.25">
      <c r="B54" s="447">
        <v>1</v>
      </c>
      <c r="C54" s="448" t="s">
        <v>551</v>
      </c>
      <c r="D54" s="449" t="s">
        <v>540</v>
      </c>
      <c r="E54" s="450" t="s">
        <v>370</v>
      </c>
      <c r="F54" s="434">
        <v>0.90779036389525458</v>
      </c>
    </row>
    <row r="55" spans="2:6" s="226" customFormat="1" x14ac:dyDescent="0.25">
      <c r="B55" s="447">
        <v>2</v>
      </c>
      <c r="C55" s="448" t="s">
        <v>520</v>
      </c>
      <c r="D55" s="449" t="s">
        <v>442</v>
      </c>
      <c r="E55" s="450" t="s">
        <v>371</v>
      </c>
      <c r="F55" s="434">
        <v>0.70705191798941791</v>
      </c>
    </row>
    <row r="56" spans="2:6" s="226" customFormat="1" x14ac:dyDescent="0.25">
      <c r="B56" s="447">
        <v>3</v>
      </c>
      <c r="C56" s="448" t="s">
        <v>521</v>
      </c>
      <c r="D56" s="449" t="s">
        <v>444</v>
      </c>
      <c r="E56" s="450" t="s">
        <v>370</v>
      </c>
      <c r="F56" s="434">
        <v>1</v>
      </c>
    </row>
    <row r="57" spans="2:6" s="226" customFormat="1" x14ac:dyDescent="0.25">
      <c r="B57" s="447">
        <v>4</v>
      </c>
      <c r="C57" s="448" t="s">
        <v>522</v>
      </c>
      <c r="D57" s="449" t="s">
        <v>445</v>
      </c>
      <c r="E57" s="450" t="s">
        <v>370</v>
      </c>
      <c r="F57" s="434">
        <v>1</v>
      </c>
    </row>
    <row r="58" spans="2:6" s="226" customFormat="1" x14ac:dyDescent="0.25">
      <c r="B58" s="447">
        <v>5</v>
      </c>
      <c r="C58" s="448" t="s">
        <v>523</v>
      </c>
      <c r="D58" s="449" t="s">
        <v>446</v>
      </c>
      <c r="E58" s="450" t="s">
        <v>370</v>
      </c>
      <c r="F58" s="434">
        <v>0.81182116104868918</v>
      </c>
    </row>
    <row r="59" spans="2:6" s="226" customFormat="1" x14ac:dyDescent="0.25">
      <c r="B59" s="447">
        <v>6</v>
      </c>
      <c r="C59" s="448" t="s">
        <v>524</v>
      </c>
      <c r="D59" s="449" t="s">
        <v>448</v>
      </c>
      <c r="E59" s="450" t="s">
        <v>370</v>
      </c>
      <c r="F59" s="434">
        <v>0.94743999999999995</v>
      </c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42369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f t="shared" ref="B7:B61" ca="1" si="0">OFFSET( B7, -1, 0 ) + 1</f>
        <v>1</v>
      </c>
      <c r="C7" s="448" t="s">
        <v>15</v>
      </c>
      <c r="D7" s="449" t="s">
        <v>276</v>
      </c>
      <c r="E7" s="450" t="s">
        <v>371</v>
      </c>
      <c r="F7" s="434">
        <v>0.78714515701738286</v>
      </c>
    </row>
    <row r="8" spans="1:6" s="226" customFormat="1" x14ac:dyDescent="0.25">
      <c r="B8" s="447">
        <f t="shared" ca="1" si="0"/>
        <v>2</v>
      </c>
      <c r="C8" s="448" t="s">
        <v>17</v>
      </c>
      <c r="D8" s="449" t="s">
        <v>306</v>
      </c>
      <c r="E8" s="450" t="s">
        <v>370</v>
      </c>
      <c r="F8" s="434">
        <v>0.89239067802035976</v>
      </c>
    </row>
    <row r="9" spans="1:6" s="226" customFormat="1" x14ac:dyDescent="0.25">
      <c r="B9" s="447">
        <f t="shared" ca="1" si="0"/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f t="shared" ca="1" si="0"/>
        <v>4</v>
      </c>
      <c r="C10" s="448" t="s">
        <v>258</v>
      </c>
      <c r="D10" s="449" t="s">
        <v>274</v>
      </c>
      <c r="E10" s="450" t="s">
        <v>370</v>
      </c>
      <c r="F10" s="434">
        <v>0.89886208702221515</v>
      </c>
    </row>
    <row r="11" spans="1:6" s="226" customFormat="1" x14ac:dyDescent="0.25">
      <c r="B11" s="447">
        <f t="shared" ca="1" si="0"/>
        <v>5</v>
      </c>
      <c r="C11" s="448" t="s">
        <v>531</v>
      </c>
      <c r="D11" s="449" t="s">
        <v>529</v>
      </c>
      <c r="E11" s="450" t="s">
        <v>371</v>
      </c>
      <c r="F11" s="434">
        <v>0.55099999999999993</v>
      </c>
    </row>
    <row r="12" spans="1:6" s="226" customFormat="1" x14ac:dyDescent="0.25">
      <c r="B12" s="447">
        <f t="shared" ca="1" si="0"/>
        <v>6</v>
      </c>
      <c r="C12" s="448" t="s">
        <v>55</v>
      </c>
      <c r="D12" s="449" t="s">
        <v>277</v>
      </c>
      <c r="E12" s="450" t="s">
        <v>370</v>
      </c>
      <c r="F12" s="434">
        <v>0.99200961796941245</v>
      </c>
    </row>
    <row r="13" spans="1:6" s="226" customFormat="1" x14ac:dyDescent="0.25">
      <c r="B13" s="447">
        <f t="shared" ca="1" si="0"/>
        <v>7</v>
      </c>
      <c r="C13" s="448" t="s">
        <v>48</v>
      </c>
      <c r="D13" s="449" t="s">
        <v>279</v>
      </c>
      <c r="E13" s="450" t="s">
        <v>370</v>
      </c>
      <c r="F13" s="434">
        <v>0.80003806249853648</v>
      </c>
    </row>
    <row r="14" spans="1:6" s="226" customFormat="1" x14ac:dyDescent="0.25">
      <c r="B14" s="447">
        <f t="shared" ca="1" si="0"/>
        <v>8</v>
      </c>
      <c r="C14" s="448" t="s">
        <v>29</v>
      </c>
      <c r="D14" s="449" t="s">
        <v>285</v>
      </c>
      <c r="E14" s="450" t="s">
        <v>371</v>
      </c>
      <c r="F14" s="434">
        <v>0.74153804494990516</v>
      </c>
    </row>
    <row r="15" spans="1:6" s="226" customFormat="1" x14ac:dyDescent="0.25">
      <c r="B15" s="447">
        <f t="shared" ca="1" si="0"/>
        <v>9</v>
      </c>
      <c r="C15" s="448" t="s">
        <v>30</v>
      </c>
      <c r="D15" s="449" t="s">
        <v>284</v>
      </c>
      <c r="E15" s="450" t="s">
        <v>370</v>
      </c>
      <c r="F15" s="434">
        <v>0.9791788967546956</v>
      </c>
    </row>
    <row r="16" spans="1:6" s="226" customFormat="1" x14ac:dyDescent="0.25">
      <c r="B16" s="447">
        <f t="shared" ca="1" si="0"/>
        <v>10</v>
      </c>
      <c r="C16" s="448" t="s">
        <v>60</v>
      </c>
      <c r="D16" s="449" t="s">
        <v>283</v>
      </c>
      <c r="E16" s="450" t="s">
        <v>370</v>
      </c>
      <c r="F16" s="434">
        <v>0.91415929203539825</v>
      </c>
    </row>
    <row r="17" spans="2:6" s="226" customFormat="1" x14ac:dyDescent="0.25">
      <c r="B17" s="447">
        <f t="shared" ca="1" si="0"/>
        <v>11</v>
      </c>
      <c r="C17" s="448" t="s">
        <v>3</v>
      </c>
      <c r="D17" s="449" t="s">
        <v>291</v>
      </c>
      <c r="E17" s="450" t="s">
        <v>370</v>
      </c>
      <c r="F17" s="434">
        <v>0.88287103983173398</v>
      </c>
    </row>
    <row r="18" spans="2:6" s="226" customFormat="1" x14ac:dyDescent="0.25">
      <c r="B18" s="447">
        <f t="shared" ca="1" si="0"/>
        <v>12</v>
      </c>
      <c r="C18" s="448" t="s">
        <v>18</v>
      </c>
      <c r="D18" s="449" t="s">
        <v>86</v>
      </c>
      <c r="E18" s="450" t="s">
        <v>371</v>
      </c>
      <c r="F18" s="434">
        <v>0.6468401360544217</v>
      </c>
    </row>
    <row r="19" spans="2:6" s="226" customFormat="1" x14ac:dyDescent="0.25">
      <c r="B19" s="447">
        <f t="shared" ca="1" si="0"/>
        <v>13</v>
      </c>
      <c r="C19" s="448" t="s">
        <v>31</v>
      </c>
      <c r="D19" s="449" t="s">
        <v>288</v>
      </c>
      <c r="E19" s="450" t="s">
        <v>370</v>
      </c>
      <c r="F19" s="434">
        <v>0.82952291470925987</v>
      </c>
    </row>
    <row r="20" spans="2:6" s="226" customFormat="1" x14ac:dyDescent="0.25">
      <c r="B20" s="447">
        <f t="shared" ca="1" si="0"/>
        <v>14</v>
      </c>
      <c r="C20" s="448" t="s">
        <v>32</v>
      </c>
      <c r="D20" s="449" t="s">
        <v>289</v>
      </c>
      <c r="E20" s="450" t="s">
        <v>370</v>
      </c>
      <c r="F20" s="434">
        <v>0.92081283634322686</v>
      </c>
    </row>
    <row r="21" spans="2:6" s="226" customFormat="1" x14ac:dyDescent="0.25">
      <c r="B21" s="447">
        <f t="shared" ca="1" si="0"/>
        <v>15</v>
      </c>
      <c r="C21" s="448" t="s">
        <v>57</v>
      </c>
      <c r="D21" s="449" t="s">
        <v>295</v>
      </c>
      <c r="E21" s="450" t="s">
        <v>370</v>
      </c>
      <c r="F21" s="434">
        <v>1</v>
      </c>
    </row>
    <row r="22" spans="2:6" s="226" customFormat="1" x14ac:dyDescent="0.25">
      <c r="B22" s="447">
        <f t="shared" ca="1" si="0"/>
        <v>16</v>
      </c>
      <c r="C22" s="448" t="s">
        <v>34</v>
      </c>
      <c r="D22" s="449" t="s">
        <v>293</v>
      </c>
      <c r="E22" s="450" t="s">
        <v>370</v>
      </c>
      <c r="F22" s="434">
        <v>1</v>
      </c>
    </row>
    <row r="23" spans="2:6" s="226" customFormat="1" x14ac:dyDescent="0.25">
      <c r="B23" s="447">
        <f t="shared" ca="1" si="0"/>
        <v>17</v>
      </c>
      <c r="C23" s="448" t="s">
        <v>35</v>
      </c>
      <c r="D23" s="449" t="s">
        <v>292</v>
      </c>
      <c r="E23" s="450" t="s">
        <v>370</v>
      </c>
      <c r="F23" s="434">
        <v>1.0050576242524851</v>
      </c>
    </row>
    <row r="24" spans="2:6" s="226" customFormat="1" x14ac:dyDescent="0.25">
      <c r="B24" s="447">
        <f t="shared" ca="1" si="0"/>
        <v>18</v>
      </c>
      <c r="C24" s="448" t="s">
        <v>36</v>
      </c>
      <c r="D24" s="449" t="s">
        <v>296</v>
      </c>
      <c r="E24" s="450" t="s">
        <v>370</v>
      </c>
      <c r="F24" s="434">
        <v>0.85910186466347471</v>
      </c>
    </row>
    <row r="25" spans="2:6" s="226" customFormat="1" x14ac:dyDescent="0.25">
      <c r="B25" s="447">
        <f t="shared" ca="1" si="0"/>
        <v>19</v>
      </c>
      <c r="C25" s="448" t="s">
        <v>515</v>
      </c>
      <c r="D25" s="449" t="s">
        <v>511</v>
      </c>
      <c r="E25" s="450" t="s">
        <v>370</v>
      </c>
      <c r="F25" s="434">
        <v>0.95175979306939418</v>
      </c>
    </row>
    <row r="26" spans="2:6" s="226" customFormat="1" x14ac:dyDescent="0.25">
      <c r="B26" s="447">
        <f t="shared" ca="1" si="0"/>
        <v>20</v>
      </c>
      <c r="C26" s="448" t="s">
        <v>11</v>
      </c>
      <c r="D26" s="449" t="s">
        <v>297</v>
      </c>
      <c r="E26" s="450" t="s">
        <v>86</v>
      </c>
      <c r="F26" s="434">
        <v>0.47381112136207332</v>
      </c>
    </row>
    <row r="27" spans="2:6" s="226" customFormat="1" x14ac:dyDescent="0.25">
      <c r="B27" s="447">
        <f t="shared" ca="1" si="0"/>
        <v>21</v>
      </c>
      <c r="C27" s="448" t="s">
        <v>51</v>
      </c>
      <c r="D27" s="449" t="s">
        <v>298</v>
      </c>
      <c r="E27" s="450" t="s">
        <v>371</v>
      </c>
      <c r="F27" s="434">
        <v>0.67670109414221935</v>
      </c>
    </row>
    <row r="28" spans="2:6" s="226" customFormat="1" x14ac:dyDescent="0.25">
      <c r="B28" s="447">
        <f t="shared" ca="1" si="0"/>
        <v>22</v>
      </c>
      <c r="C28" s="448" t="s">
        <v>260</v>
      </c>
      <c r="D28" s="449" t="s">
        <v>300</v>
      </c>
      <c r="E28" s="450" t="s">
        <v>370</v>
      </c>
      <c r="F28" s="434">
        <v>1.0285791443949863</v>
      </c>
    </row>
    <row r="29" spans="2:6" s="226" customFormat="1" x14ac:dyDescent="0.25">
      <c r="B29" s="447">
        <f t="shared" ca="1" si="0"/>
        <v>23</v>
      </c>
      <c r="C29" s="448" t="s">
        <v>39</v>
      </c>
      <c r="D29" s="449" t="s">
        <v>301</v>
      </c>
      <c r="E29" s="450" t="s">
        <v>86</v>
      </c>
      <c r="F29" s="434">
        <v>0.48176077819232183</v>
      </c>
    </row>
    <row r="30" spans="2:6" s="226" customFormat="1" x14ac:dyDescent="0.25">
      <c r="B30" s="447">
        <f t="shared" ca="1" si="0"/>
        <v>24</v>
      </c>
      <c r="C30" s="448" t="s">
        <v>20</v>
      </c>
      <c r="D30" s="449" t="s">
        <v>302</v>
      </c>
      <c r="E30" s="450" t="s">
        <v>370</v>
      </c>
      <c r="F30" s="434">
        <v>0.99095531131201209</v>
      </c>
    </row>
    <row r="31" spans="2:6" s="226" customFormat="1" x14ac:dyDescent="0.25">
      <c r="B31" s="447">
        <f t="shared" ca="1" si="0"/>
        <v>25</v>
      </c>
      <c r="C31" s="448" t="s">
        <v>12</v>
      </c>
      <c r="D31" s="449" t="s">
        <v>308</v>
      </c>
      <c r="E31" s="450" t="s">
        <v>371</v>
      </c>
      <c r="F31" s="434">
        <v>0.50850668898945151</v>
      </c>
    </row>
    <row r="32" spans="2:6" s="226" customFormat="1" x14ac:dyDescent="0.25">
      <c r="B32" s="447">
        <f t="shared" ca="1" si="0"/>
        <v>26</v>
      </c>
      <c r="C32" s="448" t="s">
        <v>74</v>
      </c>
      <c r="D32" s="449" t="s">
        <v>309</v>
      </c>
      <c r="E32" s="450" t="s">
        <v>371</v>
      </c>
      <c r="F32" s="434">
        <v>0.77746229357018903</v>
      </c>
    </row>
    <row r="33" spans="2:6" s="226" customFormat="1" x14ac:dyDescent="0.25">
      <c r="B33" s="447">
        <f t="shared" ca="1" si="0"/>
        <v>27</v>
      </c>
      <c r="C33" s="448" t="s">
        <v>369</v>
      </c>
      <c r="D33" s="449" t="s">
        <v>368</v>
      </c>
      <c r="E33" s="450" t="s">
        <v>371</v>
      </c>
      <c r="F33" s="434">
        <v>0.51556153687605333</v>
      </c>
    </row>
    <row r="34" spans="2:6" s="226" customFormat="1" x14ac:dyDescent="0.25">
      <c r="B34" s="447">
        <f t="shared" ca="1" si="0"/>
        <v>28</v>
      </c>
      <c r="C34" s="448" t="s">
        <v>40</v>
      </c>
      <c r="D34" s="449" t="s">
        <v>310</v>
      </c>
      <c r="E34" s="450" t="s">
        <v>370</v>
      </c>
      <c r="F34" s="434">
        <v>0.87807917679005287</v>
      </c>
    </row>
    <row r="35" spans="2:6" s="226" customFormat="1" x14ac:dyDescent="0.25">
      <c r="B35" s="447">
        <f t="shared" ca="1" si="0"/>
        <v>29</v>
      </c>
      <c r="C35" s="448" t="s">
        <v>66</v>
      </c>
      <c r="D35" s="449" t="s">
        <v>314</v>
      </c>
      <c r="E35" s="450" t="s">
        <v>370</v>
      </c>
      <c r="F35" s="434">
        <v>0.99859509267538604</v>
      </c>
    </row>
    <row r="36" spans="2:6" s="226" customFormat="1" x14ac:dyDescent="0.25">
      <c r="B36" s="447">
        <f t="shared" ca="1" si="0"/>
        <v>30</v>
      </c>
      <c r="C36" s="448" t="s">
        <v>21</v>
      </c>
      <c r="D36" s="449" t="s">
        <v>315</v>
      </c>
      <c r="E36" s="450" t="s">
        <v>370</v>
      </c>
      <c r="F36" s="434">
        <v>0.89001187821701711</v>
      </c>
    </row>
    <row r="37" spans="2:6" s="226" customFormat="1" x14ac:dyDescent="0.25">
      <c r="B37" s="447">
        <f t="shared" ca="1" si="0"/>
        <v>31</v>
      </c>
      <c r="C37" s="448" t="s">
        <v>22</v>
      </c>
      <c r="D37" s="449" t="s">
        <v>316</v>
      </c>
      <c r="E37" s="450" t="s">
        <v>370</v>
      </c>
      <c r="F37" s="434">
        <v>0.83639005680694867</v>
      </c>
    </row>
    <row r="38" spans="2:6" s="226" customFormat="1" x14ac:dyDescent="0.25">
      <c r="B38" s="447">
        <f t="shared" ca="1" si="0"/>
        <v>32</v>
      </c>
      <c r="C38" s="448" t="s">
        <v>53</v>
      </c>
      <c r="D38" s="449" t="s">
        <v>317</v>
      </c>
      <c r="E38" s="450" t="s">
        <v>370</v>
      </c>
      <c r="F38" s="434">
        <v>1</v>
      </c>
    </row>
    <row r="39" spans="2:6" s="226" customFormat="1" x14ac:dyDescent="0.25">
      <c r="B39" s="447">
        <f t="shared" ca="1" si="0"/>
        <v>33</v>
      </c>
      <c r="C39" s="448" t="s">
        <v>41</v>
      </c>
      <c r="D39" s="449" t="s">
        <v>321</v>
      </c>
      <c r="E39" s="450" t="s">
        <v>370</v>
      </c>
      <c r="F39" s="434">
        <v>0.99693404252176143</v>
      </c>
    </row>
    <row r="40" spans="2:6" s="226" customFormat="1" x14ac:dyDescent="0.25">
      <c r="B40" s="447">
        <f t="shared" ca="1" si="0"/>
        <v>34</v>
      </c>
      <c r="C40" s="448" t="s">
        <v>42</v>
      </c>
      <c r="D40" s="449" t="s">
        <v>320</v>
      </c>
      <c r="E40" s="450" t="s">
        <v>370</v>
      </c>
      <c r="F40" s="434">
        <v>1</v>
      </c>
    </row>
    <row r="41" spans="2:6" s="226" customFormat="1" x14ac:dyDescent="0.25">
      <c r="B41" s="447">
        <f t="shared" ca="1" si="0"/>
        <v>35</v>
      </c>
      <c r="C41" s="448" t="s">
        <v>24</v>
      </c>
      <c r="D41" s="449" t="s">
        <v>323</v>
      </c>
      <c r="E41" s="450" t="s">
        <v>370</v>
      </c>
      <c r="F41" s="434">
        <v>1</v>
      </c>
    </row>
    <row r="42" spans="2:6" s="226" customFormat="1" x14ac:dyDescent="0.25">
      <c r="B42" s="447">
        <f t="shared" ca="1" si="0"/>
        <v>36</v>
      </c>
      <c r="C42" s="448" t="s">
        <v>43</v>
      </c>
      <c r="D42" s="449" t="s">
        <v>324</v>
      </c>
      <c r="E42" s="450" t="s">
        <v>370</v>
      </c>
      <c r="F42" s="434">
        <v>0.99071270451133564</v>
      </c>
    </row>
    <row r="43" spans="2:6" s="226" customFormat="1" x14ac:dyDescent="0.25">
      <c r="B43" s="447">
        <f t="shared" ca="1" si="0"/>
        <v>37</v>
      </c>
      <c r="C43" s="448" t="s">
        <v>45</v>
      </c>
      <c r="D43" s="449" t="s">
        <v>318</v>
      </c>
      <c r="E43" s="450" t="s">
        <v>371</v>
      </c>
      <c r="F43" s="434">
        <v>0.63079792193952311</v>
      </c>
    </row>
    <row r="44" spans="2:6" s="226" customFormat="1" x14ac:dyDescent="0.25">
      <c r="B44" s="447">
        <f t="shared" ca="1" si="0"/>
        <v>38</v>
      </c>
      <c r="C44" s="448" t="s">
        <v>13</v>
      </c>
      <c r="D44" s="449" t="s">
        <v>326</v>
      </c>
      <c r="E44" s="450" t="s">
        <v>371</v>
      </c>
      <c r="F44" s="434">
        <v>0.7867141024145573</v>
      </c>
    </row>
    <row r="45" spans="2:6" s="226" customFormat="1" x14ac:dyDescent="0.25">
      <c r="B45" s="447">
        <f t="shared" ca="1" si="0"/>
        <v>39</v>
      </c>
      <c r="C45" s="448" t="s">
        <v>25</v>
      </c>
      <c r="D45" s="449" t="s">
        <v>328</v>
      </c>
      <c r="E45" s="450" t="s">
        <v>371</v>
      </c>
      <c r="F45" s="434">
        <v>0.78586206561360905</v>
      </c>
    </row>
    <row r="46" spans="2:6" s="226" customFormat="1" x14ac:dyDescent="0.25">
      <c r="B46" s="447">
        <f t="shared" ca="1" si="0"/>
        <v>40</v>
      </c>
      <c r="C46" s="448" t="s">
        <v>7</v>
      </c>
      <c r="D46" s="449" t="s">
        <v>327</v>
      </c>
      <c r="E46" s="450" t="s">
        <v>370</v>
      </c>
      <c r="F46" s="434">
        <v>0.88168747925125768</v>
      </c>
    </row>
    <row r="47" spans="2:6" s="226" customFormat="1" x14ac:dyDescent="0.25">
      <c r="B47" s="447">
        <f t="shared" ca="1" si="0"/>
        <v>41</v>
      </c>
      <c r="C47" s="448" t="s">
        <v>62</v>
      </c>
      <c r="D47" s="449" t="s">
        <v>329</v>
      </c>
      <c r="E47" s="450" t="s">
        <v>370</v>
      </c>
      <c r="F47" s="434">
        <v>1.0477954715380926</v>
      </c>
    </row>
    <row r="48" spans="2:6" s="226" customFormat="1" x14ac:dyDescent="0.25">
      <c r="B48" s="447">
        <f t="shared" ca="1" si="0"/>
        <v>42</v>
      </c>
      <c r="C48" s="448" t="s">
        <v>76</v>
      </c>
      <c r="D48" s="449" t="s">
        <v>333</v>
      </c>
      <c r="E48" s="450" t="s">
        <v>370</v>
      </c>
      <c r="F48" s="434">
        <v>0.96855886850152895</v>
      </c>
    </row>
    <row r="49" spans="2:6" s="226" customFormat="1" x14ac:dyDescent="0.25">
      <c r="B49" s="447">
        <f t="shared" ca="1" si="0"/>
        <v>43</v>
      </c>
      <c r="C49" s="448" t="s">
        <v>14</v>
      </c>
      <c r="D49" s="449" t="s">
        <v>334</v>
      </c>
      <c r="E49" s="450" t="s">
        <v>370</v>
      </c>
      <c r="F49" s="434">
        <v>0.82990443446274409</v>
      </c>
    </row>
    <row r="50" spans="2:6" s="226" customFormat="1" x14ac:dyDescent="0.25">
      <c r="B50" s="447">
        <f t="shared" ca="1" si="0"/>
        <v>44</v>
      </c>
      <c r="C50" s="448" t="s">
        <v>537</v>
      </c>
      <c r="D50" s="449" t="s">
        <v>335</v>
      </c>
      <c r="E50" s="450" t="s">
        <v>370</v>
      </c>
      <c r="F50" s="434">
        <v>1</v>
      </c>
    </row>
    <row r="51" spans="2:6" s="226" customFormat="1" x14ac:dyDescent="0.25">
      <c r="B51" s="447">
        <f t="shared" ca="1" si="0"/>
        <v>45</v>
      </c>
      <c r="C51" s="448" t="s">
        <v>59</v>
      </c>
      <c r="D51" s="449" t="s">
        <v>336</v>
      </c>
      <c r="E51" s="450" t="s">
        <v>370</v>
      </c>
      <c r="F51" s="434">
        <v>0.98699999999999999</v>
      </c>
    </row>
    <row r="52" spans="2:6" s="226" customFormat="1" x14ac:dyDescent="0.25">
      <c r="B52" s="447">
        <f t="shared" ca="1" si="0"/>
        <v>46</v>
      </c>
      <c r="C52" s="448" t="s">
        <v>257</v>
      </c>
      <c r="D52" s="449" t="s">
        <v>337</v>
      </c>
      <c r="E52" s="450" t="s">
        <v>370</v>
      </c>
      <c r="F52" s="434">
        <v>1.0439999999999998</v>
      </c>
    </row>
    <row r="53" spans="2:6" s="226" customFormat="1" x14ac:dyDescent="0.25">
      <c r="B53" s="447"/>
      <c r="C53" s="448"/>
      <c r="D53" s="449"/>
      <c r="E53" s="450"/>
      <c r="F53" s="434"/>
    </row>
    <row r="54" spans="2:6" s="226" customFormat="1" x14ac:dyDescent="0.25">
      <c r="B54" s="447"/>
      <c r="C54" s="448"/>
      <c r="D54" s="449"/>
      <c r="E54" s="450"/>
      <c r="F54" s="434"/>
    </row>
    <row r="55" spans="2:6" s="226" customFormat="1" x14ac:dyDescent="0.25">
      <c r="B55" s="447"/>
      <c r="C55" s="448"/>
      <c r="D55" s="449"/>
      <c r="E55" s="450"/>
      <c r="F55" s="434"/>
    </row>
    <row r="56" spans="2:6" s="226" customFormat="1" x14ac:dyDescent="0.25">
      <c r="B56" s="447"/>
      <c r="C56" s="448"/>
      <c r="D56" s="449"/>
      <c r="E56" s="450"/>
      <c r="F56" s="434"/>
    </row>
    <row r="57" spans="2:6" s="226" customFormat="1" x14ac:dyDescent="0.25">
      <c r="B57" s="447">
        <f t="shared" ca="1" si="0"/>
        <v>1</v>
      </c>
      <c r="C57" s="448" t="s">
        <v>520</v>
      </c>
      <c r="D57" s="449" t="s">
        <v>442</v>
      </c>
      <c r="E57" s="450" t="s">
        <v>371</v>
      </c>
      <c r="F57" s="434">
        <v>1.0074832375478926</v>
      </c>
    </row>
    <row r="58" spans="2:6" s="226" customFormat="1" x14ac:dyDescent="0.25">
      <c r="B58" s="447">
        <f t="shared" ca="1" si="0"/>
        <v>2</v>
      </c>
      <c r="C58" s="448" t="s">
        <v>521</v>
      </c>
      <c r="D58" s="449" t="s">
        <v>444</v>
      </c>
      <c r="E58" s="450" t="s">
        <v>370</v>
      </c>
      <c r="F58" s="434">
        <v>0.25970852978997</v>
      </c>
    </row>
    <row r="59" spans="2:6" s="226" customFormat="1" x14ac:dyDescent="0.25">
      <c r="B59" s="447">
        <f t="shared" ca="1" si="0"/>
        <v>3</v>
      </c>
      <c r="C59" s="448" t="s">
        <v>522</v>
      </c>
      <c r="D59" s="449" t="s">
        <v>445</v>
      </c>
      <c r="E59" s="450" t="s">
        <v>370</v>
      </c>
      <c r="F59" s="434">
        <v>1</v>
      </c>
    </row>
    <row r="60" spans="2:6" s="226" customFormat="1" x14ac:dyDescent="0.25">
      <c r="B60" s="447">
        <f t="shared" ca="1" si="0"/>
        <v>4</v>
      </c>
      <c r="C60" s="448" t="s">
        <v>523</v>
      </c>
      <c r="D60" s="449" t="s">
        <v>446</v>
      </c>
      <c r="E60" s="450" t="s">
        <v>370</v>
      </c>
      <c r="F60" s="434">
        <v>0.81867540481714463</v>
      </c>
    </row>
    <row r="61" spans="2:6" s="226" customFormat="1" x14ac:dyDescent="0.25">
      <c r="B61" s="447">
        <f t="shared" ca="1" si="0"/>
        <v>5</v>
      </c>
      <c r="C61" s="448" t="s">
        <v>524</v>
      </c>
      <c r="D61" s="449" t="s">
        <v>448</v>
      </c>
      <c r="E61" s="450" t="s">
        <v>370</v>
      </c>
      <c r="F61" s="434">
        <v>0.95299999999999996</v>
      </c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 ca="1">"I.  S&amp;P Utility Credit Ratings Distribution -- " &amp; B6</f>
        <v>I.  S&amp;P Utility Credit Ratings Distribution -- 2021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 ca="1">G2</f>
        <v>Reg_Percent_2020</v>
      </c>
      <c r="G2" s="239" t="s">
        <v>604</v>
      </c>
      <c r="AJ2" s="240" t="str">
        <f ca="1">AJ4 &amp; AJ3</f>
        <v>'Credit_2021Q1'!d:d</v>
      </c>
      <c r="AK2" s="240" t="str">
        <f ca="1">AK4 &amp; AK3</f>
        <v>'Credit_2021Q1'!b1</v>
      </c>
      <c r="AL2" s="240" t="str">
        <f ca="1">AL4 &amp; AL3</f>
        <v>'Credit_2021Q1'!c1</v>
      </c>
      <c r="AQ2" s="236"/>
    </row>
    <row r="3" spans="1:61" ht="18" hidden="1" outlineLevel="1" x14ac:dyDescent="0.25">
      <c r="A3" s="233"/>
      <c r="E3" s="241" t="str">
        <f ca="1">"'" &amp; E2 &amp; "'!"</f>
        <v>'Reg_Percent_2020'!</v>
      </c>
      <c r="G3" s="234" t="str">
        <f ca="1">"'" &amp; G2 &amp; "'!"</f>
        <v>'Reg_Percent_2020'!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 ca="1">$AQ$5</f>
        <v>'Credit_2021Q1'!</v>
      </c>
      <c r="AK4" s="236" t="str">
        <f t="shared" ref="AK4:AL4" ca="1" si="0">$AQ$5</f>
        <v>'Credit_2021Q1'!</v>
      </c>
      <c r="AL4" s="236" t="str">
        <f t="shared" ca="1" si="0"/>
        <v>'Credit_2021Q1'!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 ca="1">"All Companies" &amp; CHAR( 10 ) &amp; "("&amp; L14 &amp; ")"</f>
        <v>All Companies
(44)</v>
      </c>
      <c r="M5" s="509"/>
      <c r="N5" s="314"/>
      <c r="O5" s="507" t="str">
        <f ca="1">"Regulated" &amp; CHAR( 10 ) &amp; "(" &amp; O14 &amp; ")"</f>
        <v>Regulated
(35)</v>
      </c>
      <c r="P5" s="511"/>
      <c r="Q5" s="314"/>
      <c r="R5" s="507" t="str">
        <f ca="1">"Mostly Regulated" &amp; CHAR( 10 ) &amp; "(" &amp; R14 &amp; ")"</f>
        <v>Mostly Regulated
(9)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611</v>
      </c>
    </row>
    <row r="6" spans="1:61" ht="28.5" customHeight="1" x14ac:dyDescent="0.25">
      <c r="A6" s="299" t="s">
        <v>0</v>
      </c>
      <c r="B6" s="300" t="s">
        <v>612</v>
      </c>
      <c r="C6" s="338" t="s">
        <v>470</v>
      </c>
      <c r="D6" s="301"/>
      <c r="E6" s="302">
        <f ca="1">INDIRECT( E3 &amp; G1 )</f>
        <v>44196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ca="1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63" ca="1" si="5">IF( LEN( AS7 ) = 0, 99, RANK( AS7, $AS$7:$AS$62 ) )</f>
        <v>30</v>
      </c>
      <c r="AW7" s="234">
        <f ca="1">COUNTIF( AV7:AV$7, AV7 )</f>
        <v>1</v>
      </c>
      <c r="AX7" s="287">
        <f ca="1">AV7 + AW7 / 10</f>
        <v>30.1</v>
      </c>
      <c r="AY7" s="234">
        <f t="shared" ref="AY7:AY63" ca="1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63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ca="1" si="10">COUNTIF($C$7:$C$67,$X8)</f>
        <v>2</v>
      </c>
      <c r="M8" s="294">
        <f t="shared" ref="M8:M13" ca="1" si="11">IF( L8 = 0, "", L8/L$14 )</f>
        <v>4.5454545454545456E-2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0.1111111111111111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ca="1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ca="1" si="5"/>
        <v>2</v>
      </c>
      <c r="AW8" s="234">
        <f ca="1">COUNTIF( AV$7:AV8, AV8 )</f>
        <v>1</v>
      </c>
      <c r="AX8" s="287">
        <f t="shared" ref="AX8:AX63" ca="1" si="22">AV8 + AW8 / 10</f>
        <v>2.1</v>
      </c>
      <c r="AY8" s="234">
        <f t="shared" ca="1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I50" ca="1" si="23">OFFSET( AQ$6, $BD8, 0 )</f>
        <v>Alliant Energy Corporation</v>
      </c>
      <c r="BG8" s="240" t="str">
        <f t="shared" ca="1" si="23"/>
        <v>A-</v>
      </c>
      <c r="BH8" s="240">
        <f t="shared" ca="1" si="23"/>
        <v>20</v>
      </c>
      <c r="BI8" s="240" t="str">
        <f t="shared" ca="1" si="23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ca="1" si="10"/>
        <v>11</v>
      </c>
      <c r="M9" s="296">
        <f t="shared" ca="1" si="11"/>
        <v>0.25</v>
      </c>
      <c r="N9" s="318"/>
      <c r="O9" s="295">
        <f t="shared" ca="1" si="12"/>
        <v>10</v>
      </c>
      <c r="P9" s="296">
        <f t="shared" ca="1" si="13"/>
        <v>0.2857142857142857</v>
      </c>
      <c r="Q9" s="318"/>
      <c r="R9" s="295">
        <f t="shared" ca="1" si="14"/>
        <v>1</v>
      </c>
      <c r="S9" s="296">
        <f t="shared" ca="1" si="15"/>
        <v>0.1111111111111111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11</v>
      </c>
      <c r="AC9" s="253"/>
      <c r="AE9" s="254"/>
      <c r="AF9" s="236">
        <f t="shared" ca="1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ca="1" si="5"/>
        <v>13</v>
      </c>
      <c r="AW9" s="234">
        <f ca="1">COUNTIF( AV$7:AV9, AV9 )</f>
        <v>1</v>
      </c>
      <c r="AX9" s="287">
        <f t="shared" ca="1" si="22"/>
        <v>13.1</v>
      </c>
      <c r="AY9" s="234">
        <f t="shared" ca="1" si="6"/>
        <v>13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3"/>
        <v>A-</v>
      </c>
      <c r="BH9" s="240">
        <f t="shared" ca="1" si="23"/>
        <v>20</v>
      </c>
      <c r="BI9" s="240" t="str">
        <f t="shared" ca="1" si="23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ca="1" si="10"/>
        <v>17</v>
      </c>
      <c r="M10" s="296">
        <f t="shared" ca="1" si="11"/>
        <v>0.38636363636363635</v>
      </c>
      <c r="N10" s="318"/>
      <c r="O10" s="295">
        <f t="shared" ca="1" si="12"/>
        <v>12</v>
      </c>
      <c r="P10" s="296">
        <f t="shared" ca="1" si="13"/>
        <v>0.34285714285714286</v>
      </c>
      <c r="Q10" s="318"/>
      <c r="R10" s="295">
        <f t="shared" ca="1" si="14"/>
        <v>5</v>
      </c>
      <c r="S10" s="296">
        <f t="shared" ca="1" si="15"/>
        <v>0.55555555555555558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17</v>
      </c>
      <c r="AE10" s="254"/>
      <c r="AF10" s="236">
        <f t="shared" ca="1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ca="1" si="5"/>
        <v>2</v>
      </c>
      <c r="AW10" s="234">
        <f ca="1">COUNTIF( AV$7:AV10, AV10 )</f>
        <v>2</v>
      </c>
      <c r="AX10" s="287">
        <f t="shared" ca="1" si="22"/>
        <v>2.2000000000000002</v>
      </c>
      <c r="AY10" s="234">
        <f t="shared" ca="1" si="6"/>
        <v>3</v>
      </c>
      <c r="AZ10" s="236"/>
      <c r="BA10" s="236"/>
      <c r="BC10" s="234">
        <f t="shared" ca="1" si="24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3"/>
        <v>A-</v>
      </c>
      <c r="BH10" s="240">
        <f t="shared" ca="1" si="23"/>
        <v>20</v>
      </c>
      <c r="BI10" s="240" t="str">
        <f t="shared" ca="1" si="23"/>
        <v>ED</v>
      </c>
    </row>
    <row r="11" spans="1:61" ht="13.8" x14ac:dyDescent="0.25">
      <c r="A11" s="303" t="s">
        <v>565</v>
      </c>
      <c r="B11" s="304" t="s">
        <v>10</v>
      </c>
      <c r="C11" s="304">
        <v>20</v>
      </c>
      <c r="D11" s="304" t="s">
        <v>566</v>
      </c>
      <c r="E11" s="305" t="str">
        <f t="shared" ca="1" si="9"/>
        <v>R</v>
      </c>
      <c r="F11" s="306"/>
      <c r="G11" s="307">
        <f t="shared" ca="1" si="1"/>
        <v>22</v>
      </c>
      <c r="H11" s="250"/>
      <c r="I11" s="318"/>
      <c r="J11" s="295" t="s">
        <v>28</v>
      </c>
      <c r="K11" s="318"/>
      <c r="L11" s="295">
        <f t="shared" ca="1" si="10"/>
        <v>8</v>
      </c>
      <c r="M11" s="296">
        <f t="shared" ca="1" si="11"/>
        <v>0.18181818181818182</v>
      </c>
      <c r="N11" s="318"/>
      <c r="O11" s="295">
        <f t="shared" ca="1" si="12"/>
        <v>7</v>
      </c>
      <c r="P11" s="296">
        <f t="shared" ca="1" si="13"/>
        <v>0.2</v>
      </c>
      <c r="Q11" s="318"/>
      <c r="R11" s="295">
        <f t="shared" ca="1" si="14"/>
        <v>1</v>
      </c>
      <c r="S11" s="296">
        <f t="shared" ca="1" si="15"/>
        <v>0.1111111111111111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8</v>
      </c>
      <c r="AE11" s="254"/>
      <c r="AF11" s="236">
        <f t="shared" ca="1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ca="1" si="5"/>
        <v>13</v>
      </c>
      <c r="AW11" s="234">
        <f ca="1">COUNTIF( AV$7:AV11, AV11 )</f>
        <v>2</v>
      </c>
      <c r="AX11" s="287">
        <f t="shared" ca="1" si="22"/>
        <v>13.2</v>
      </c>
      <c r="AY11" s="234">
        <f t="shared" ca="1" si="6"/>
        <v>14</v>
      </c>
      <c r="AZ11" s="236"/>
      <c r="BA11" s="236"/>
      <c r="BC11" s="234">
        <f t="shared" ca="1" si="24"/>
        <v>5</v>
      </c>
      <c r="BD11" s="288">
        <f t="shared" ca="1" si="8"/>
        <v>19</v>
      </c>
      <c r="BF11" s="240" t="str">
        <f t="shared" ca="1" si="23"/>
        <v>Evergy, Inc.</v>
      </c>
      <c r="BG11" s="240" t="str">
        <f t="shared" ca="1" si="23"/>
        <v>A-</v>
      </c>
      <c r="BH11" s="240">
        <f t="shared" ca="1" si="23"/>
        <v>20</v>
      </c>
      <c r="BI11" s="240" t="str">
        <f t="shared" ca="1" si="23"/>
        <v>EVRG</v>
      </c>
    </row>
    <row r="12" spans="1:61" ht="13.8" x14ac:dyDescent="0.25">
      <c r="A12" s="303" t="s">
        <v>515</v>
      </c>
      <c r="B12" s="304" t="s">
        <v>10</v>
      </c>
      <c r="C12" s="304">
        <v>20</v>
      </c>
      <c r="D12" s="304" t="s">
        <v>511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ca="1" si="10"/>
        <v>3</v>
      </c>
      <c r="M12" s="296">
        <f t="shared" ca="1" si="11"/>
        <v>6.8181818181818177E-2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1</v>
      </c>
      <c r="S12" s="296">
        <f t="shared" ca="1" si="15"/>
        <v>0.1111111111111111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ca="1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ca="1" si="5"/>
        <v>30</v>
      </c>
      <c r="AW12" s="234">
        <f ca="1">COUNTIF( AV$7:AV12, AV12 )</f>
        <v>2</v>
      </c>
      <c r="AX12" s="287">
        <f t="shared" ca="1" si="22"/>
        <v>30.2</v>
      </c>
      <c r="AY12" s="234">
        <f t="shared" ca="1" si="6"/>
        <v>31</v>
      </c>
      <c r="AZ12" s="236"/>
      <c r="BA12" s="236"/>
      <c r="BC12" s="234">
        <f t="shared" ca="1" si="24"/>
        <v>6</v>
      </c>
      <c r="BD12" s="288">
        <f t="shared" ca="1" si="8"/>
        <v>20</v>
      </c>
      <c r="BF12" s="240" t="str">
        <f t="shared" ca="1" si="23"/>
        <v>Eversource Energy</v>
      </c>
      <c r="BG12" s="240" t="str">
        <f t="shared" ca="1" si="23"/>
        <v>A-</v>
      </c>
      <c r="BH12" s="240">
        <f t="shared" ca="1" si="23"/>
        <v>20</v>
      </c>
      <c r="BI12" s="240" t="str">
        <f t="shared" ca="1" si="23"/>
        <v>ES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9"/>
        <v>MR</v>
      </c>
      <c r="F13" s="306"/>
      <c r="G13" s="307">
        <f t="shared" ca="1" si="1"/>
        <v>30</v>
      </c>
      <c r="H13" s="250"/>
      <c r="I13" s="319"/>
      <c r="J13" s="297" t="s">
        <v>79</v>
      </c>
      <c r="K13" s="319"/>
      <c r="L13" s="297">
        <f t="shared" ca="1" si="10"/>
        <v>3</v>
      </c>
      <c r="M13" s="298">
        <f t="shared" ca="1" si="11"/>
        <v>6.8181818181818177E-2</v>
      </c>
      <c r="N13" s="319"/>
      <c r="O13" s="297">
        <f t="shared" ca="1" si="12"/>
        <v>3</v>
      </c>
      <c r="P13" s="298">
        <f t="shared" ca="1" si="13"/>
        <v>8.5714285714285715E-2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ca="1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ca="1" si="5"/>
        <v>1</v>
      </c>
      <c r="AW13" s="234">
        <f ca="1">COUNTIF( AV$7:AV13, AV13 )</f>
        <v>1</v>
      </c>
      <c r="AX13" s="287">
        <f t="shared" ca="1" si="22"/>
        <v>1.1000000000000001</v>
      </c>
      <c r="AY13" s="234">
        <f t="shared" ca="1" si="6"/>
        <v>1</v>
      </c>
      <c r="AZ13" s="236"/>
      <c r="BA13" s="236"/>
      <c r="BC13" s="234">
        <f t="shared" ca="1" si="24"/>
        <v>7</v>
      </c>
      <c r="BD13" s="288">
        <f t="shared" ca="1" si="8"/>
        <v>27</v>
      </c>
      <c r="BF13" s="240" t="str">
        <f t="shared" ca="1" si="23"/>
        <v>NextEra Energy, Inc.</v>
      </c>
      <c r="BG13" s="240" t="str">
        <f t="shared" ca="1" si="23"/>
        <v>A-</v>
      </c>
      <c r="BH13" s="240">
        <f t="shared" ca="1" si="23"/>
        <v>20</v>
      </c>
      <c r="BI13" s="240" t="str">
        <f t="shared" ca="1" si="23"/>
        <v>NEE</v>
      </c>
    </row>
    <row r="14" spans="1:61" ht="13.8" x14ac:dyDescent="0.25">
      <c r="A14" s="303" t="s">
        <v>41</v>
      </c>
      <c r="B14" s="304" t="s">
        <v>10</v>
      </c>
      <c r="C14" s="304">
        <v>20</v>
      </c>
      <c r="D14" s="304" t="s">
        <v>321</v>
      </c>
      <c r="E14" s="305" t="str">
        <f t="shared" ca="1" si="9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 ca="1">SUM(L8:L13)</f>
        <v>44</v>
      </c>
      <c r="M14" s="292">
        <f ca="1"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9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 ca="1">SUMPRODUCT( L8:L13, Y8:Y13 ) / L14</f>
        <v>18.818181818181817</v>
      </c>
      <c r="Z14" s="261"/>
      <c r="AA14" s="494">
        <f ca="1">SUM(AA8:AA13)</f>
        <v>44</v>
      </c>
      <c r="AE14" s="254"/>
      <c r="AF14" s="236">
        <f t="shared" ca="1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ca="1" si="5"/>
        <v>13</v>
      </c>
      <c r="AW14" s="234">
        <f ca="1">COUNTIF( AV$7:AV14, AV14 )</f>
        <v>3</v>
      </c>
      <c r="AX14" s="287">
        <f t="shared" ca="1" si="22"/>
        <v>13.3</v>
      </c>
      <c r="AY14" s="234">
        <f t="shared" ca="1" si="6"/>
        <v>15</v>
      </c>
      <c r="AZ14" s="236"/>
      <c r="BA14" s="236"/>
      <c r="BC14" s="234">
        <f t="shared" ca="1" si="24"/>
        <v>8</v>
      </c>
      <c r="BD14" s="288">
        <f t="shared" ca="1" si="8"/>
        <v>33</v>
      </c>
      <c r="BF14" s="240" t="str">
        <f t="shared" ca="1" si="23"/>
        <v>Pinnacle West Capital Corporation</v>
      </c>
      <c r="BG14" s="240" t="str">
        <f t="shared" ca="1" si="23"/>
        <v>A-</v>
      </c>
      <c r="BH14" s="240">
        <f t="shared" ca="1" si="23"/>
        <v>20</v>
      </c>
      <c r="BI14" s="240" t="str">
        <f t="shared" ca="1" si="23"/>
        <v>PNW</v>
      </c>
    </row>
    <row r="15" spans="1:61" ht="13.8" x14ac:dyDescent="0.25">
      <c r="A15" s="303" t="s">
        <v>43</v>
      </c>
      <c r="B15" s="304" t="s">
        <v>10</v>
      </c>
      <c r="C15" s="304">
        <v>20</v>
      </c>
      <c r="D15" s="304" t="s">
        <v>324</v>
      </c>
      <c r="E15" s="305" t="str">
        <f t="shared" ca="1" si="9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ca="1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ca="1" si="5"/>
        <v>13</v>
      </c>
      <c r="AW15" s="234">
        <f ca="1">COUNTIF( AV$7:AV15, AV15 )</f>
        <v>4</v>
      </c>
      <c r="AX15" s="287">
        <f t="shared" ca="1" si="22"/>
        <v>13.4</v>
      </c>
      <c r="AY15" s="234">
        <f t="shared" ca="1" si="6"/>
        <v>16</v>
      </c>
      <c r="AZ15" s="236"/>
      <c r="BA15" s="236"/>
      <c r="BC15" s="234">
        <f t="shared" ca="1" si="24"/>
        <v>9</v>
      </c>
      <c r="BD15" s="288">
        <f t="shared" ca="1" si="8"/>
        <v>36</v>
      </c>
      <c r="BF15" s="240" t="str">
        <f t="shared" ca="1" si="23"/>
        <v>PPL Corporation</v>
      </c>
      <c r="BG15" s="240" t="str">
        <f t="shared" ca="1" si="23"/>
        <v>A-</v>
      </c>
      <c r="BH15" s="240">
        <f t="shared" ca="1" si="23"/>
        <v>20</v>
      </c>
      <c r="BI15" s="240" t="str">
        <f t="shared" ca="1" si="23"/>
        <v>PPL</v>
      </c>
    </row>
    <row r="16" spans="1:61" ht="13.8" x14ac:dyDescent="0.25">
      <c r="A16" s="303" t="s">
        <v>7</v>
      </c>
      <c r="B16" s="304" t="s">
        <v>10</v>
      </c>
      <c r="C16" s="304">
        <v>20</v>
      </c>
      <c r="D16" s="304" t="s">
        <v>327</v>
      </c>
      <c r="E16" s="305" t="str">
        <f t="shared" ca="1" si="9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4">
        <f t="array" aca="1" ref="L16" ca="1">SUM( IF( LEN( $C$7:$C$65 ) = 0, 0, $C$7:$C$65 ) ) / SUM( IF( LEN( $C$7:$C$65 ) = 0, 0, 1  ) )</f>
        <v>18.795454545454547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18.742857142857144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ca="1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ca="1" si="5"/>
        <v>38</v>
      </c>
      <c r="AW16" s="234">
        <f ca="1">COUNTIF( AV$7:AV16, AV16 )</f>
        <v>1</v>
      </c>
      <c r="AX16" s="287">
        <f t="shared" ca="1" si="22"/>
        <v>38.1</v>
      </c>
      <c r="AY16" s="234">
        <f t="shared" ca="1" si="6"/>
        <v>38</v>
      </c>
      <c r="AZ16" s="236"/>
      <c r="BA16" s="236"/>
      <c r="BC16" s="234">
        <f t="shared" ca="1" si="24"/>
        <v>10</v>
      </c>
      <c r="BD16" s="288">
        <f t="shared" ca="1" si="8"/>
        <v>40</v>
      </c>
      <c r="BF16" s="240" t="str">
        <f t="shared" ca="1" si="23"/>
        <v>Southern Company</v>
      </c>
      <c r="BG16" s="240" t="str">
        <f t="shared" ca="1" si="23"/>
        <v>A-</v>
      </c>
      <c r="BH16" s="240">
        <f t="shared" ca="1" si="23"/>
        <v>20</v>
      </c>
      <c r="BI16" s="240" t="str">
        <f t="shared" ca="1" si="23"/>
        <v>SO</v>
      </c>
    </row>
    <row r="17" spans="1:61" ht="13.8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9"/>
        <v>R</v>
      </c>
      <c r="F17" s="306"/>
      <c r="G17" s="307">
        <f t="shared" ca="1" si="1"/>
        <v>44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ca="1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ca="1" si="5"/>
        <v>13</v>
      </c>
      <c r="AW17" s="234">
        <f ca="1">COUNTIF( AV$7:AV17, AV17 )</f>
        <v>5</v>
      </c>
      <c r="AX17" s="287">
        <f t="shared" ca="1" si="22"/>
        <v>13.5</v>
      </c>
      <c r="AY17" s="234">
        <f t="shared" ca="1" si="6"/>
        <v>17</v>
      </c>
      <c r="AZ17" s="236"/>
      <c r="BA17" s="236"/>
      <c r="BC17" s="234">
        <f t="shared" ca="1" si="24"/>
        <v>11</v>
      </c>
      <c r="BD17" s="288">
        <f t="shared" ca="1" si="8"/>
        <v>42</v>
      </c>
      <c r="BF17" s="240" t="str">
        <f t="shared" ca="1" si="23"/>
        <v>Wisconsin Energy Corporation</v>
      </c>
      <c r="BG17" s="240" t="str">
        <f t="shared" ca="1" si="23"/>
        <v>A-</v>
      </c>
      <c r="BH17" s="240">
        <f t="shared" ca="1" si="23"/>
        <v>20</v>
      </c>
      <c r="BI17" s="240" t="str">
        <f t="shared" ca="1" si="23"/>
        <v>WEC</v>
      </c>
    </row>
    <row r="18" spans="1:61" ht="13.8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ca="1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ca="1" si="5"/>
        <v>2</v>
      </c>
      <c r="AW18" s="234">
        <f ca="1">COUNTIF( AV$7:AV18, AV18 )</f>
        <v>3</v>
      </c>
      <c r="AX18" s="287">
        <f t="shared" ca="1" si="22"/>
        <v>2.2999999999999998</v>
      </c>
      <c r="AY18" s="234">
        <f t="shared" ca="1" si="6"/>
        <v>4</v>
      </c>
      <c r="AZ18" s="236"/>
      <c r="BA18" s="236"/>
      <c r="BC18" s="234">
        <f t="shared" ca="1" si="24"/>
        <v>12</v>
      </c>
      <c r="BD18" s="288">
        <f t="shared" ca="1" si="8"/>
        <v>43</v>
      </c>
      <c r="BF18" s="240" t="str">
        <f t="shared" ca="1" si="23"/>
        <v>Xcel Energy Inc.</v>
      </c>
      <c r="BG18" s="240" t="str">
        <f t="shared" ca="1" si="23"/>
        <v>A-</v>
      </c>
      <c r="BH18" s="240">
        <f t="shared" ca="1" si="23"/>
        <v>20</v>
      </c>
      <c r="BI18" s="240" t="str">
        <f t="shared" ca="1" si="23"/>
        <v>XEL</v>
      </c>
    </row>
    <row r="19" spans="1:61" ht="13.8" x14ac:dyDescent="0.25">
      <c r="A19" s="303" t="s">
        <v>9</v>
      </c>
      <c r="B19" s="304" t="s">
        <v>16</v>
      </c>
      <c r="C19" s="304">
        <v>19</v>
      </c>
      <c r="D19" s="304" t="s">
        <v>273</v>
      </c>
      <c r="E19" s="305" t="str">
        <f t="shared" ca="1" si="9"/>
        <v>R</v>
      </c>
      <c r="F19" s="306"/>
      <c r="G19" s="307">
        <f t="shared" ca="1" si="1"/>
        <v>9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ca="1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BBB+</v>
      </c>
      <c r="AL19" s="236">
        <f t="shared" ca="1" si="21"/>
        <v>19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ca="1" si="5"/>
        <v>13</v>
      </c>
      <c r="AW19" s="234">
        <f ca="1">COUNTIF( AV$7:AV19, AV19 )</f>
        <v>6</v>
      </c>
      <c r="AX19" s="287">
        <f t="shared" ca="1" si="22"/>
        <v>13.6</v>
      </c>
      <c r="AY19" s="234">
        <f t="shared" ca="1" si="6"/>
        <v>18</v>
      </c>
      <c r="AZ19" s="236"/>
      <c r="BA19" s="236"/>
      <c r="BC19" s="234">
        <f t="shared" ca="1" si="24"/>
        <v>13</v>
      </c>
      <c r="BD19" s="288">
        <f t="shared" ca="1" si="8"/>
        <v>3</v>
      </c>
      <c r="BF19" s="240" t="str">
        <f t="shared" ca="1" si="23"/>
        <v>Ameren Corporation</v>
      </c>
      <c r="BG19" s="240" t="str">
        <f t="shared" ca="1" si="23"/>
        <v>BBB+</v>
      </c>
      <c r="BH19" s="240">
        <f t="shared" ca="1" si="23"/>
        <v>19</v>
      </c>
      <c r="BI19" s="240" t="str">
        <f t="shared" ca="1" si="23"/>
        <v>AEE</v>
      </c>
    </row>
    <row r="20" spans="1:61" ht="13.8" x14ac:dyDescent="0.25">
      <c r="A20" s="303" t="s">
        <v>531</v>
      </c>
      <c r="B20" s="304" t="s">
        <v>16</v>
      </c>
      <c r="C20" s="304">
        <v>19</v>
      </c>
      <c r="D20" s="304" t="s">
        <v>529</v>
      </c>
      <c r="E20" s="305" t="str">
        <f t="shared" ca="1" si="9"/>
        <v>MR</v>
      </c>
      <c r="F20" s="306"/>
      <c r="G20" s="307">
        <f t="shared" ca="1" si="1"/>
        <v>11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ca="1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20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56</v>
      </c>
      <c r="AS20" s="286">
        <v>16</v>
      </c>
      <c r="AT20" s="286" t="s">
        <v>442</v>
      </c>
      <c r="AV20" s="234">
        <f t="shared" ca="1" si="5"/>
        <v>41</v>
      </c>
      <c r="AW20" s="234">
        <f ca="1">COUNTIF( AV$7:AV20, AV20 )</f>
        <v>1</v>
      </c>
      <c r="AX20" s="287">
        <f t="shared" ca="1" si="22"/>
        <v>41.1</v>
      </c>
      <c r="AY20" s="234">
        <f t="shared" ca="1" si="6"/>
        <v>41</v>
      </c>
      <c r="AZ20" s="236"/>
      <c r="BA20" s="236"/>
      <c r="BC20" s="234">
        <f t="shared" ca="1" si="24"/>
        <v>14</v>
      </c>
      <c r="BD20" s="288">
        <f t="shared" ca="1" si="8"/>
        <v>5</v>
      </c>
      <c r="BF20" s="240" t="str">
        <f t="shared" ca="1" si="23"/>
        <v>AVANGRID, Inc.</v>
      </c>
      <c r="BG20" s="240" t="str">
        <f t="shared" ca="1" si="23"/>
        <v>BBB+</v>
      </c>
      <c r="BH20" s="240">
        <f t="shared" ca="1" si="23"/>
        <v>19</v>
      </c>
      <c r="BI20" s="240" t="str">
        <f t="shared" ca="1" si="23"/>
        <v>AGR</v>
      </c>
    </row>
    <row r="21" spans="1:61" ht="13.8" x14ac:dyDescent="0.25">
      <c r="A21" s="303" t="s">
        <v>48</v>
      </c>
      <c r="B21" s="304" t="s">
        <v>16</v>
      </c>
      <c r="C21" s="304">
        <v>19</v>
      </c>
      <c r="D21" s="304" t="s">
        <v>279</v>
      </c>
      <c r="E21" s="305" t="str">
        <f t="shared" ca="1" si="9"/>
        <v>R</v>
      </c>
      <c r="F21" s="306"/>
      <c r="G21" s="307">
        <f t="shared" ca="1" si="1"/>
        <v>13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ca="1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21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ca="1" si="5"/>
        <v>13</v>
      </c>
      <c r="AW21" s="234">
        <f ca="1">COUNTIF( AV$7:AV21, AV21 )</f>
        <v>7</v>
      </c>
      <c r="AX21" s="287">
        <f t="shared" ca="1" si="22"/>
        <v>13.7</v>
      </c>
      <c r="AY21" s="234">
        <f t="shared" ca="1" si="6"/>
        <v>19</v>
      </c>
      <c r="AZ21" s="236"/>
      <c r="BA21" s="236"/>
      <c r="BC21" s="234">
        <f t="shared" ca="1" si="24"/>
        <v>15</v>
      </c>
      <c r="BD21" s="288">
        <f t="shared" ca="1" si="8"/>
        <v>8</v>
      </c>
      <c r="BF21" s="240" t="str">
        <f t="shared" ca="1" si="23"/>
        <v>Black Hills Corporation</v>
      </c>
      <c r="BG21" s="240" t="str">
        <f t="shared" ca="1" si="23"/>
        <v>BBB+</v>
      </c>
      <c r="BH21" s="240">
        <f t="shared" ca="1" si="23"/>
        <v>19</v>
      </c>
      <c r="BI21" s="240" t="str">
        <f t="shared" ca="1" si="23"/>
        <v>BKH</v>
      </c>
    </row>
    <row r="22" spans="1:61" ht="13.8" x14ac:dyDescent="0.25">
      <c r="A22" s="303" t="s">
        <v>29</v>
      </c>
      <c r="B22" s="304" t="s">
        <v>16</v>
      </c>
      <c r="C22" s="304">
        <v>19</v>
      </c>
      <c r="D22" s="304" t="s">
        <v>285</v>
      </c>
      <c r="E22" s="305" t="str">
        <f t="shared" ca="1" si="9"/>
        <v>R</v>
      </c>
      <c r="F22" s="306"/>
      <c r="G22" s="307">
        <f t="shared" ca="1" si="1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ca="1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22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16</v>
      </c>
      <c r="AS22" s="286">
        <v>19</v>
      </c>
      <c r="AT22" s="286" t="s">
        <v>289</v>
      </c>
      <c r="AV22" s="234">
        <f t="shared" ca="1" si="5"/>
        <v>13</v>
      </c>
      <c r="AW22" s="234">
        <f ca="1">COUNTIF( AV$7:AV22, AV22 )</f>
        <v>8</v>
      </c>
      <c r="AX22" s="287">
        <f t="shared" ca="1" si="22"/>
        <v>13.8</v>
      </c>
      <c r="AY22" s="234">
        <f t="shared" ca="1" si="6"/>
        <v>20</v>
      </c>
      <c r="AZ22" s="236"/>
      <c r="BA22" s="236"/>
      <c r="BC22" s="234">
        <f t="shared" ca="1" si="24"/>
        <v>16</v>
      </c>
      <c r="BD22" s="288">
        <f t="shared" ca="1" si="8"/>
        <v>9</v>
      </c>
      <c r="BF22" s="240" t="str">
        <f t="shared" ca="1" si="23"/>
        <v>CenterPoint Energy, Inc.</v>
      </c>
      <c r="BG22" s="240" t="str">
        <f t="shared" ca="1" si="23"/>
        <v>BBB+</v>
      </c>
      <c r="BH22" s="240">
        <f t="shared" ca="1" si="23"/>
        <v>19</v>
      </c>
      <c r="BI22" s="240" t="str">
        <f t="shared" ca="1" si="23"/>
        <v>CNP</v>
      </c>
    </row>
    <row r="23" spans="1:61" ht="13.8" x14ac:dyDescent="0.25">
      <c r="A23" s="303" t="s">
        <v>60</v>
      </c>
      <c r="B23" s="304" t="s">
        <v>16</v>
      </c>
      <c r="C23" s="304">
        <v>19</v>
      </c>
      <c r="D23" s="304" t="s">
        <v>283</v>
      </c>
      <c r="E23" s="305" t="str">
        <f t="shared" ca="1" si="9"/>
        <v>R</v>
      </c>
      <c r="F23" s="306"/>
      <c r="G23" s="307">
        <f t="shared" ca="1" si="1"/>
        <v>15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ca="1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23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ca="1" si="5"/>
        <v>30</v>
      </c>
      <c r="AW23" s="234">
        <f ca="1">COUNTIF( AV$7:AV23, AV23 )</f>
        <v>3</v>
      </c>
      <c r="AX23" s="287">
        <f t="shared" ca="1" si="22"/>
        <v>30.3</v>
      </c>
      <c r="AY23" s="234">
        <f t="shared" ca="1" si="6"/>
        <v>32</v>
      </c>
      <c r="AZ23" s="236"/>
      <c r="BA23" s="236"/>
      <c r="BC23" s="234">
        <f t="shared" ca="1" si="24"/>
        <v>17</v>
      </c>
      <c r="BD23" s="288">
        <f t="shared" ca="1" si="8"/>
        <v>11</v>
      </c>
      <c r="BF23" s="240" t="str">
        <f t="shared" ca="1" si="23"/>
        <v>CMS Energy Corporation</v>
      </c>
      <c r="BG23" s="240" t="str">
        <f t="shared" ca="1" si="23"/>
        <v>BBB+</v>
      </c>
      <c r="BH23" s="240">
        <f t="shared" ca="1" si="23"/>
        <v>19</v>
      </c>
      <c r="BI23" s="240" t="str">
        <f t="shared" ca="1" si="23"/>
        <v>CMS</v>
      </c>
    </row>
    <row r="24" spans="1:61" ht="13.8" x14ac:dyDescent="0.25">
      <c r="A24" s="303" t="s">
        <v>561</v>
      </c>
      <c r="B24" s="304" t="s">
        <v>16</v>
      </c>
      <c r="C24" s="304">
        <v>19</v>
      </c>
      <c r="D24" s="304" t="s">
        <v>86</v>
      </c>
      <c r="E24" s="305" t="str">
        <f t="shared" ca="1" si="9"/>
        <v>R</v>
      </c>
      <c r="F24" s="306"/>
      <c r="G24" s="307">
        <f t="shared" ca="1" si="1"/>
        <v>17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ca="1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24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36</v>
      </c>
      <c r="AR24" s="286" t="s">
        <v>16</v>
      </c>
      <c r="AS24" s="286">
        <v>19</v>
      </c>
      <c r="AT24" s="286" t="s">
        <v>296</v>
      </c>
      <c r="AV24" s="234">
        <f t="shared" ca="1" si="5"/>
        <v>13</v>
      </c>
      <c r="AW24" s="234">
        <f ca="1">COUNTIF( AV$7:AV24, AV24 )</f>
        <v>9</v>
      </c>
      <c r="AX24" s="287">
        <f t="shared" ca="1" si="22"/>
        <v>13.9</v>
      </c>
      <c r="AY24" s="234">
        <f t="shared" ca="1" si="6"/>
        <v>21</v>
      </c>
      <c r="AZ24" s="236"/>
      <c r="BA24" s="236"/>
      <c r="BC24" s="234">
        <f t="shared" ca="1" si="24"/>
        <v>18</v>
      </c>
      <c r="BD24" s="288">
        <f t="shared" ca="1" si="8"/>
        <v>13</v>
      </c>
      <c r="BF24" s="240" t="str">
        <f t="shared" ca="1" si="23"/>
        <v>Dominion Energy, Inc.</v>
      </c>
      <c r="BG24" s="240" t="str">
        <f t="shared" ca="1" si="23"/>
        <v>BBB+</v>
      </c>
      <c r="BH24" s="240">
        <f t="shared" ca="1" si="23"/>
        <v>19</v>
      </c>
      <c r="BI24" s="240" t="str">
        <f t="shared" ca="1" si="23"/>
        <v>D</v>
      </c>
    </row>
    <row r="25" spans="1:61" ht="13.8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9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ca="1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25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565</v>
      </c>
      <c r="AR25" s="286" t="s">
        <v>10</v>
      </c>
      <c r="AS25" s="286">
        <v>20</v>
      </c>
      <c r="AT25" s="286" t="s">
        <v>566</v>
      </c>
      <c r="AV25" s="234">
        <f t="shared" ca="1" si="5"/>
        <v>2</v>
      </c>
      <c r="AW25" s="234">
        <f ca="1">COUNTIF( AV$7:AV25, AV25 )</f>
        <v>4</v>
      </c>
      <c r="AX25" s="287">
        <f t="shared" ca="1" si="22"/>
        <v>2.4</v>
      </c>
      <c r="AY25" s="234">
        <f t="shared" ca="1" si="6"/>
        <v>5</v>
      </c>
      <c r="AZ25" s="236"/>
      <c r="BA25" s="236"/>
      <c r="BC25" s="234">
        <f t="shared" ca="1" si="24"/>
        <v>19</v>
      </c>
      <c r="BD25" s="288">
        <f t="shared" ca="1" si="8"/>
        <v>15</v>
      </c>
      <c r="BF25" s="240" t="str">
        <f t="shared" ca="1" si="23"/>
        <v>DTE Energy Company</v>
      </c>
      <c r="BG25" s="240" t="str">
        <f t="shared" ca="1" si="23"/>
        <v>BBB+</v>
      </c>
      <c r="BH25" s="240">
        <f t="shared" ca="1" si="23"/>
        <v>19</v>
      </c>
      <c r="BI25" s="240" t="str">
        <f t="shared" ca="1" si="23"/>
        <v>DTE</v>
      </c>
    </row>
    <row r="26" spans="1:61" ht="13.8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9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ca="1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26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515</v>
      </c>
      <c r="AR26" s="286" t="s">
        <v>10</v>
      </c>
      <c r="AS26" s="286">
        <v>20</v>
      </c>
      <c r="AT26" s="286" t="s">
        <v>511</v>
      </c>
      <c r="AV26" s="234">
        <f t="shared" ca="1" si="5"/>
        <v>2</v>
      </c>
      <c r="AW26" s="234">
        <f ca="1">COUNTIF( AV$7:AV26, AV26 )</f>
        <v>5</v>
      </c>
      <c r="AX26" s="287">
        <f t="shared" ca="1" si="22"/>
        <v>2.5</v>
      </c>
      <c r="AY26" s="234">
        <f t="shared" ca="1" si="6"/>
        <v>6</v>
      </c>
      <c r="AZ26" s="236"/>
      <c r="BA26" s="236"/>
      <c r="BC26" s="234">
        <f t="shared" ca="1" si="24"/>
        <v>20</v>
      </c>
      <c r="BD26" s="288">
        <f t="shared" ca="1" si="8"/>
        <v>16</v>
      </c>
      <c r="BF26" s="240" t="str">
        <f t="shared" ca="1" si="23"/>
        <v>Duke Energy Corporation</v>
      </c>
      <c r="BG26" s="240" t="str">
        <f t="shared" ca="1" si="23"/>
        <v>BBB+</v>
      </c>
      <c r="BH26" s="240">
        <f t="shared" ca="1" si="23"/>
        <v>19</v>
      </c>
      <c r="BI26" s="240" t="str">
        <f t="shared" ca="1" si="23"/>
        <v>DUK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ca="1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27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11</v>
      </c>
      <c r="AR27" s="286" t="s">
        <v>16</v>
      </c>
      <c r="AS27" s="286">
        <v>19</v>
      </c>
      <c r="AT27" s="289" t="s">
        <v>297</v>
      </c>
      <c r="AV27" s="234">
        <f t="shared" ca="1" si="5"/>
        <v>13</v>
      </c>
      <c r="AW27" s="234">
        <f ca="1">COUNTIF( AV$7:AV27, AV27 )</f>
        <v>10</v>
      </c>
      <c r="AX27" s="287">
        <f t="shared" ca="1" si="22"/>
        <v>14</v>
      </c>
      <c r="AY27" s="234">
        <f t="shared" ca="1" si="6"/>
        <v>22</v>
      </c>
      <c r="AZ27" s="236"/>
      <c r="BA27" s="236"/>
      <c r="BC27" s="234">
        <f t="shared" ca="1" si="24"/>
        <v>21</v>
      </c>
      <c r="BD27" s="288">
        <f t="shared" ca="1" si="8"/>
        <v>18</v>
      </c>
      <c r="BF27" s="240" t="str">
        <f t="shared" ca="1" si="23"/>
        <v>Entergy Corporation</v>
      </c>
      <c r="BG27" s="240" t="str">
        <f t="shared" ca="1" si="23"/>
        <v>BBB+</v>
      </c>
      <c r="BH27" s="240">
        <f t="shared" ca="1" si="23"/>
        <v>19</v>
      </c>
      <c r="BI27" s="240" t="str">
        <f t="shared" ca="1" si="23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ca="1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28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51</v>
      </c>
      <c r="AR28" s="286" t="s">
        <v>61</v>
      </c>
      <c r="AS28" s="286">
        <v>15</v>
      </c>
      <c r="AT28" s="286" t="s">
        <v>298</v>
      </c>
      <c r="AV28" s="234">
        <f t="shared" ca="1" si="5"/>
        <v>42</v>
      </c>
      <c r="AW28" s="234">
        <f ca="1">COUNTIF( AV$7:AV28, AV28 )</f>
        <v>1</v>
      </c>
      <c r="AX28" s="287">
        <f t="shared" ca="1" si="22"/>
        <v>42.1</v>
      </c>
      <c r="AY28" s="234">
        <f t="shared" ca="1" si="6"/>
        <v>42</v>
      </c>
      <c r="AZ28" s="236"/>
      <c r="BA28" s="236"/>
      <c r="BC28" s="234">
        <f t="shared" ca="1" si="24"/>
        <v>22</v>
      </c>
      <c r="BD28" s="288">
        <f t="shared" ca="1" si="8"/>
        <v>21</v>
      </c>
      <c r="BF28" s="240" t="str">
        <f t="shared" ca="1" si="23"/>
        <v>Exelon Corporation</v>
      </c>
      <c r="BG28" s="240" t="str">
        <f t="shared" ca="1" si="23"/>
        <v>BBB+</v>
      </c>
      <c r="BH28" s="240">
        <f t="shared" ca="1" si="23"/>
        <v>19</v>
      </c>
      <c r="BI28" s="240" t="str">
        <f t="shared" ca="1" si="23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ca="1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29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ca="1" si="5"/>
        <v>38</v>
      </c>
      <c r="AW29" s="234">
        <f ca="1">COUNTIF( AV$7:AV29, AV29 )</f>
        <v>2</v>
      </c>
      <c r="AX29" s="287">
        <f t="shared" ca="1" si="22"/>
        <v>38.200000000000003</v>
      </c>
      <c r="AY29" s="234">
        <f t="shared" ca="1" si="6"/>
        <v>39</v>
      </c>
      <c r="AZ29" s="236"/>
      <c r="BA29" s="236"/>
      <c r="BC29" s="234">
        <f t="shared" ca="1" si="24"/>
        <v>23</v>
      </c>
      <c r="BD29" s="288">
        <f t="shared" ca="1" si="8"/>
        <v>26</v>
      </c>
      <c r="BF29" s="240" t="str">
        <f t="shared" ca="1" si="23"/>
        <v>MDU Resources Group, Inc.</v>
      </c>
      <c r="BG29" s="240" t="str">
        <f t="shared" ca="1" si="23"/>
        <v>BBB+</v>
      </c>
      <c r="BH29" s="240">
        <f t="shared" ca="1" si="23"/>
        <v>19</v>
      </c>
      <c r="BI29" s="240" t="str">
        <f t="shared" ca="1" si="23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ca="1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30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20</v>
      </c>
      <c r="AR30" s="286" t="s">
        <v>28</v>
      </c>
      <c r="AS30" s="286">
        <v>18</v>
      </c>
      <c r="AT30" s="286" t="s">
        <v>302</v>
      </c>
      <c r="AV30" s="234">
        <f t="shared" ca="1" si="5"/>
        <v>30</v>
      </c>
      <c r="AW30" s="234">
        <f ca="1">COUNTIF( AV$7:AV30, AV30 )</f>
        <v>4</v>
      </c>
      <c r="AX30" s="287">
        <f t="shared" ca="1" si="22"/>
        <v>30.4</v>
      </c>
      <c r="AY30" s="234">
        <f t="shared" ca="1" si="6"/>
        <v>33</v>
      </c>
      <c r="AZ30" s="236"/>
      <c r="BA30" s="236"/>
      <c r="BC30" s="234">
        <f t="shared" ca="1" si="24"/>
        <v>24</v>
      </c>
      <c r="BD30" s="288">
        <f t="shared" ca="1" si="8"/>
        <v>28</v>
      </c>
      <c r="BF30" s="240" t="str">
        <f t="shared" ca="1" si="23"/>
        <v>NiSource Inc.</v>
      </c>
      <c r="BG30" s="240" t="str">
        <f t="shared" ca="1" si="23"/>
        <v>BBB+</v>
      </c>
      <c r="BH30" s="240">
        <f t="shared" ca="1" si="23"/>
        <v>19</v>
      </c>
      <c r="BI30" s="240" t="str">
        <f t="shared" ca="1" si="23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33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ca="1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31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58</v>
      </c>
      <c r="AR31" s="286" t="s">
        <v>28</v>
      </c>
      <c r="AS31" s="286">
        <v>18</v>
      </c>
      <c r="AT31" s="286" t="s">
        <v>445</v>
      </c>
      <c r="AV31" s="234">
        <f t="shared" ca="1" si="5"/>
        <v>30</v>
      </c>
      <c r="AW31" s="234">
        <f ca="1">COUNTIF( AV$7:AV31, AV31 )</f>
        <v>5</v>
      </c>
      <c r="AX31" s="287">
        <f t="shared" ca="1" si="22"/>
        <v>30.5</v>
      </c>
      <c r="AY31" s="234">
        <f t="shared" ca="1" si="6"/>
        <v>34</v>
      </c>
      <c r="AZ31" s="236"/>
      <c r="BA31" s="236"/>
      <c r="BC31" s="234">
        <f t="shared" ca="1" si="24"/>
        <v>25</v>
      </c>
      <c r="BD31" s="288">
        <f t="shared" ca="1" si="8"/>
        <v>30</v>
      </c>
      <c r="BF31" s="240" t="str">
        <f t="shared" ca="1" si="23"/>
        <v>OGE Energy Corp.</v>
      </c>
      <c r="BG31" s="240" t="str">
        <f t="shared" ca="1" si="23"/>
        <v>BBB+</v>
      </c>
      <c r="BH31" s="240">
        <f t="shared" ca="1" si="23"/>
        <v>19</v>
      </c>
      <c r="BI31" s="240" t="str">
        <f t="shared" ca="1" si="23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38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ca="1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32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12</v>
      </c>
      <c r="AR32" s="286" t="s">
        <v>16</v>
      </c>
      <c r="AS32" s="286">
        <v>19</v>
      </c>
      <c r="AT32" s="286" t="s">
        <v>308</v>
      </c>
      <c r="AV32" s="234">
        <f t="shared" ca="1" si="5"/>
        <v>13</v>
      </c>
      <c r="AW32" s="234">
        <f ca="1">COUNTIF( AV$7:AV32, AV32 )</f>
        <v>11</v>
      </c>
      <c r="AX32" s="287">
        <f t="shared" ca="1" si="22"/>
        <v>14.1</v>
      </c>
      <c r="AY32" s="234">
        <f t="shared" ca="1" si="6"/>
        <v>23</v>
      </c>
      <c r="AZ32" s="236"/>
      <c r="BA32" s="236"/>
      <c r="BC32" s="234">
        <f t="shared" ca="1" si="24"/>
        <v>26</v>
      </c>
      <c r="BD32" s="288">
        <f t="shared" ca="1" si="8"/>
        <v>35</v>
      </c>
      <c r="BF32" s="240" t="str">
        <f t="shared" ca="1" si="23"/>
        <v>Portland General Electric Company</v>
      </c>
      <c r="BG32" s="240" t="str">
        <f t="shared" ca="1" si="23"/>
        <v>BBB+</v>
      </c>
      <c r="BH32" s="240">
        <f t="shared" ca="1" si="23"/>
        <v>19</v>
      </c>
      <c r="BI32" s="240" t="str">
        <f t="shared" ca="1" si="23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40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ca="1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33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369</v>
      </c>
      <c r="AR33" s="286" t="s">
        <v>10</v>
      </c>
      <c r="AS33" s="286">
        <v>20</v>
      </c>
      <c r="AT33" s="289" t="s">
        <v>368</v>
      </c>
      <c r="AV33" s="234">
        <f t="shared" ca="1" si="5"/>
        <v>2</v>
      </c>
      <c r="AW33" s="234">
        <f ca="1">COUNTIF( AV$7:AV33, AV33 )</f>
        <v>6</v>
      </c>
      <c r="AX33" s="287">
        <f t="shared" ca="1" si="22"/>
        <v>2.6</v>
      </c>
      <c r="AY33" s="234">
        <f t="shared" ca="1" si="6"/>
        <v>7</v>
      </c>
      <c r="AZ33" s="236"/>
      <c r="BA33" s="236"/>
      <c r="BC33" s="234">
        <f t="shared" ca="1" si="24"/>
        <v>27</v>
      </c>
      <c r="BD33" s="288">
        <f t="shared" ca="1" si="8"/>
        <v>37</v>
      </c>
      <c r="BF33" s="240" t="str">
        <f t="shared" ca="1" si="23"/>
        <v>Public Service Enterprise Group Incorporated</v>
      </c>
      <c r="BG33" s="240" t="str">
        <f t="shared" ca="1" si="23"/>
        <v>BBB+</v>
      </c>
      <c r="BH33" s="240">
        <f t="shared" ca="1" si="23"/>
        <v>19</v>
      </c>
      <c r="BI33" s="240" t="str">
        <f t="shared" ca="1" si="23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R</v>
      </c>
      <c r="F34" s="306"/>
      <c r="G34" s="307">
        <f t="shared" ca="1" si="1"/>
        <v>41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ca="1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34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40</v>
      </c>
      <c r="AR34" s="286" t="s">
        <v>16</v>
      </c>
      <c r="AS34" s="286">
        <v>19</v>
      </c>
      <c r="AT34" s="286" t="s">
        <v>310</v>
      </c>
      <c r="AV34" s="234">
        <f t="shared" ca="1" si="5"/>
        <v>13</v>
      </c>
      <c r="AW34" s="234">
        <f ca="1">COUNTIF( AV$7:AV34, AV34 )</f>
        <v>12</v>
      </c>
      <c r="AX34" s="287">
        <f t="shared" ca="1" si="22"/>
        <v>14.2</v>
      </c>
      <c r="AY34" s="234">
        <f t="shared" ca="1" si="6"/>
        <v>24</v>
      </c>
      <c r="AZ34" s="236"/>
      <c r="BA34" s="236"/>
      <c r="BC34" s="234">
        <f t="shared" ca="1" si="24"/>
        <v>28</v>
      </c>
      <c r="BD34" s="288">
        <f t="shared" ca="1" si="8"/>
        <v>39</v>
      </c>
      <c r="BF34" s="240" t="str">
        <f t="shared" ca="1" si="23"/>
        <v>Sempra Energy</v>
      </c>
      <c r="BG34" s="240" t="str">
        <f t="shared" ca="1" si="23"/>
        <v>BBB+</v>
      </c>
      <c r="BH34" s="240">
        <f t="shared" ca="1" si="23"/>
        <v>19</v>
      </c>
      <c r="BI34" s="240" t="str">
        <f t="shared" ca="1" si="23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ca="1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35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66</v>
      </c>
      <c r="AR35" s="286" t="s">
        <v>28</v>
      </c>
      <c r="AS35" s="286">
        <v>18</v>
      </c>
      <c r="AT35" s="286" t="s">
        <v>314</v>
      </c>
      <c r="AV35" s="234">
        <f t="shared" ca="1" si="5"/>
        <v>30</v>
      </c>
      <c r="AW35" s="234">
        <f ca="1">COUNTIF( AV$7:AV35, AV35 )</f>
        <v>6</v>
      </c>
      <c r="AX35" s="287">
        <f t="shared" ca="1" si="22"/>
        <v>30.6</v>
      </c>
      <c r="AY35" s="234">
        <f t="shared" ca="1" si="6"/>
        <v>35</v>
      </c>
      <c r="AZ35" s="236"/>
      <c r="BA35" s="236"/>
      <c r="BC35" s="234">
        <f t="shared" ca="1" si="24"/>
        <v>29</v>
      </c>
      <c r="BD35" s="288">
        <f t="shared" ca="1" si="8"/>
        <v>41</v>
      </c>
      <c r="BF35" s="240" t="str">
        <f t="shared" ca="1" si="23"/>
        <v>Unitil Corporation</v>
      </c>
      <c r="BG35" s="240" t="str">
        <f t="shared" ca="1" si="23"/>
        <v>BBB+</v>
      </c>
      <c r="BH35" s="240">
        <f t="shared" ca="1" si="23"/>
        <v>19</v>
      </c>
      <c r="BI35" s="240" t="str">
        <f t="shared" ca="1" si="23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ca="1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20"/>
        <v>36</v>
      </c>
      <c r="AK36" s="236" t="str">
        <f t="shared" ca="1" si="21"/>
        <v>BBB</v>
      </c>
      <c r="AL36" s="236">
        <f t="shared" ca="1" si="21"/>
        <v>18</v>
      </c>
      <c r="AM36" s="236" t="str">
        <f t="shared" ca="1" si="4"/>
        <v/>
      </c>
      <c r="AQ36" s="286" t="s">
        <v>21</v>
      </c>
      <c r="AR36" s="286" t="s">
        <v>16</v>
      </c>
      <c r="AS36" s="286">
        <v>19</v>
      </c>
      <c r="AT36" s="286" t="s">
        <v>315</v>
      </c>
      <c r="AV36" s="234">
        <f t="shared" ca="1" si="5"/>
        <v>13</v>
      </c>
      <c r="AW36" s="234">
        <f ca="1">COUNTIF( AV$7:AV36, AV36 )</f>
        <v>13</v>
      </c>
      <c r="AX36" s="287">
        <f t="shared" ca="1" si="22"/>
        <v>14.3</v>
      </c>
      <c r="AY36" s="234">
        <f t="shared" ca="1" si="6"/>
        <v>25</v>
      </c>
      <c r="AZ36" s="236"/>
      <c r="BA36" s="236"/>
      <c r="BC36" s="234">
        <f t="shared" ca="1" si="24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3"/>
        <v>BBB</v>
      </c>
      <c r="BH36" s="240">
        <f t="shared" ca="1" si="23"/>
        <v>18</v>
      </c>
      <c r="BI36" s="240" t="str">
        <f t="shared" ca="1" si="23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ca="1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37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22</v>
      </c>
      <c r="AR37" s="286" t="s">
        <v>28</v>
      </c>
      <c r="AS37" s="286">
        <v>18</v>
      </c>
      <c r="AT37" s="286" t="s">
        <v>316</v>
      </c>
      <c r="AV37" s="234">
        <f t="shared" ca="1" si="5"/>
        <v>30</v>
      </c>
      <c r="AW37" s="234">
        <f ca="1">COUNTIF( AV$7:AV37, AV37 )</f>
        <v>7</v>
      </c>
      <c r="AX37" s="287">
        <f t="shared" ca="1" si="22"/>
        <v>30.7</v>
      </c>
      <c r="AY37" s="234">
        <f t="shared" ca="1" si="6"/>
        <v>36</v>
      </c>
      <c r="AZ37" s="236"/>
      <c r="BA37" s="236"/>
      <c r="BC37" s="234">
        <f t="shared" ca="1" si="24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3"/>
        <v>BBB</v>
      </c>
      <c r="BH37" s="240">
        <f t="shared" ca="1" si="23"/>
        <v>18</v>
      </c>
      <c r="BI37" s="240" t="str">
        <f t="shared" ca="1" si="23"/>
        <v>AVA</v>
      </c>
    </row>
    <row r="38" spans="1:61" ht="13.2" customHeight="1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ca="1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38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53</v>
      </c>
      <c r="AR38" s="286" t="s">
        <v>65</v>
      </c>
      <c r="AS38" s="286">
        <v>14</v>
      </c>
      <c r="AT38" s="286" t="s">
        <v>317</v>
      </c>
      <c r="AV38" s="234">
        <f t="shared" ca="1" si="5"/>
        <v>43</v>
      </c>
      <c r="AW38" s="234">
        <f ca="1">COUNTIF( AV$7:AV38, AV38 )</f>
        <v>1</v>
      </c>
      <c r="AX38" s="287">
        <f t="shared" ca="1" si="22"/>
        <v>43.1</v>
      </c>
      <c r="AY38" s="234">
        <f t="shared" ca="1" si="6"/>
        <v>43</v>
      </c>
      <c r="AZ38" s="236"/>
      <c r="BA38" s="236"/>
      <c r="BC38" s="234">
        <f t="shared" ca="1" si="24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3"/>
        <v>BBB</v>
      </c>
      <c r="BH38" s="240">
        <f t="shared" ca="1" si="23"/>
        <v>18</v>
      </c>
      <c r="BI38" s="240" t="str">
        <f t="shared" ca="1" si="23"/>
        <v>EIX</v>
      </c>
    </row>
    <row r="39" spans="1:61" ht="13.8" x14ac:dyDescent="0.25">
      <c r="A39" s="303" t="s">
        <v>20</v>
      </c>
      <c r="B39" s="304" t="s">
        <v>28</v>
      </c>
      <c r="C39" s="304">
        <v>18</v>
      </c>
      <c r="D39" s="304" t="s">
        <v>302</v>
      </c>
      <c r="E39" s="305" t="str">
        <f t="shared" ca="1" si="9"/>
        <v>R</v>
      </c>
      <c r="F39" s="306"/>
      <c r="G39" s="307">
        <f t="shared" ca="1" si="1"/>
        <v>27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ca="1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39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41</v>
      </c>
      <c r="AR39" s="286" t="s">
        <v>10</v>
      </c>
      <c r="AS39" s="286">
        <v>20</v>
      </c>
      <c r="AT39" s="286" t="s">
        <v>321</v>
      </c>
      <c r="AV39" s="234">
        <f t="shared" ca="1" si="5"/>
        <v>2</v>
      </c>
      <c r="AW39" s="234">
        <f ca="1">COUNTIF( AV$7:AV39, AV39 )</f>
        <v>7</v>
      </c>
      <c r="AX39" s="287">
        <f t="shared" ca="1" si="22"/>
        <v>2.7</v>
      </c>
      <c r="AY39" s="234">
        <f t="shared" ca="1" si="6"/>
        <v>8</v>
      </c>
      <c r="AZ39" s="236"/>
      <c r="BA39" s="236"/>
      <c r="BC39" s="234">
        <f t="shared" ca="1" si="24"/>
        <v>33</v>
      </c>
      <c r="BD39" s="288">
        <f t="shared" ca="1" si="8"/>
        <v>24</v>
      </c>
      <c r="BF39" s="240" t="str">
        <f t="shared" ca="1" si="23"/>
        <v>IDACORP, Inc.</v>
      </c>
      <c r="BG39" s="240" t="str">
        <f t="shared" ca="1" si="23"/>
        <v>BBB</v>
      </c>
      <c r="BH39" s="240">
        <f t="shared" ca="1" si="23"/>
        <v>18</v>
      </c>
      <c r="BI39" s="240" t="str">
        <f t="shared" ca="1" si="23"/>
        <v>IDA</v>
      </c>
    </row>
    <row r="40" spans="1:61" ht="13.8" x14ac:dyDescent="0.25">
      <c r="A40" s="303" t="s">
        <v>58</v>
      </c>
      <c r="B40" s="304" t="s">
        <v>28</v>
      </c>
      <c r="C40" s="304">
        <v>18</v>
      </c>
      <c r="D40" s="304" t="s">
        <v>445</v>
      </c>
      <c r="E40" s="305" t="str">
        <f t="shared" ca="1" si="9"/>
        <v>R</v>
      </c>
      <c r="F40" s="306"/>
      <c r="G40" s="307">
        <f t="shared" ca="1" si="1"/>
        <v>55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ca="1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40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42</v>
      </c>
      <c r="AR40" s="286" t="s">
        <v>28</v>
      </c>
      <c r="AS40" s="286">
        <v>18</v>
      </c>
      <c r="AT40" s="286" t="s">
        <v>320</v>
      </c>
      <c r="AV40" s="234">
        <f t="shared" ca="1" si="5"/>
        <v>30</v>
      </c>
      <c r="AW40" s="234">
        <f ca="1">COUNTIF( AV$7:AV40, AV40 )</f>
        <v>8</v>
      </c>
      <c r="AX40" s="287">
        <f t="shared" ca="1" si="22"/>
        <v>30.8</v>
      </c>
      <c r="AY40" s="234">
        <f t="shared" ca="1" si="6"/>
        <v>37</v>
      </c>
      <c r="AZ40" s="236"/>
      <c r="BA40" s="236"/>
      <c r="BC40" s="234">
        <f t="shared" ca="1" si="24"/>
        <v>34</v>
      </c>
      <c r="BD40" s="288">
        <f t="shared" ca="1" si="8"/>
        <v>25</v>
      </c>
      <c r="BF40" s="240" t="str">
        <f t="shared" ca="1" si="23"/>
        <v>IPALCO Enterprises, Inc.</v>
      </c>
      <c r="BG40" s="240" t="str">
        <f t="shared" ca="1" si="23"/>
        <v>BBB</v>
      </c>
      <c r="BH40" s="240">
        <f t="shared" ca="1" si="23"/>
        <v>18</v>
      </c>
      <c r="BI40" s="240" t="str">
        <f t="shared" ca="1" si="23"/>
        <v>**IPALCO</v>
      </c>
    </row>
    <row r="41" spans="1:61" ht="13.8" x14ac:dyDescent="0.25">
      <c r="A41" s="303" t="s">
        <v>66</v>
      </c>
      <c r="B41" s="304" t="s">
        <v>28</v>
      </c>
      <c r="C41" s="304">
        <v>18</v>
      </c>
      <c r="D41" s="304" t="s">
        <v>314</v>
      </c>
      <c r="E41" s="305" t="str">
        <f t="shared" ca="1" si="9"/>
        <v>R</v>
      </c>
      <c r="F41" s="306"/>
      <c r="G41" s="307">
        <f t="shared" ca="1" si="1"/>
        <v>32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ca="1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41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24</v>
      </c>
      <c r="AR41" s="286" t="s">
        <v>16</v>
      </c>
      <c r="AS41" s="286">
        <v>19</v>
      </c>
      <c r="AT41" s="286" t="s">
        <v>323</v>
      </c>
      <c r="AV41" s="234">
        <f t="shared" ca="1" si="5"/>
        <v>13</v>
      </c>
      <c r="AW41" s="234">
        <f ca="1">COUNTIF( AV$7:AV41, AV41 )</f>
        <v>14</v>
      </c>
      <c r="AX41" s="287">
        <f t="shared" ca="1" si="22"/>
        <v>14.4</v>
      </c>
      <c r="AY41" s="234">
        <f t="shared" ca="1" si="6"/>
        <v>26</v>
      </c>
      <c r="AZ41" s="236"/>
      <c r="BA41" s="236"/>
      <c r="BC41" s="234">
        <f t="shared" ca="1" si="24"/>
        <v>35</v>
      </c>
      <c r="BD41" s="288">
        <f t="shared" ca="1" si="8"/>
        <v>29</v>
      </c>
      <c r="BF41" s="240" t="str">
        <f t="shared" ca="1" si="23"/>
        <v>NorthWestern Corporation</v>
      </c>
      <c r="BG41" s="240" t="str">
        <f t="shared" ca="1" si="23"/>
        <v>BBB</v>
      </c>
      <c r="BH41" s="240">
        <f t="shared" ca="1" si="23"/>
        <v>18</v>
      </c>
      <c r="BI41" s="240" t="str">
        <f t="shared" ca="1" si="23"/>
        <v>NWE</v>
      </c>
    </row>
    <row r="42" spans="1:61" ht="13.8" x14ac:dyDescent="0.25">
      <c r="A42" s="303" t="s">
        <v>22</v>
      </c>
      <c r="B42" s="304" t="s">
        <v>28</v>
      </c>
      <c r="C42" s="304">
        <v>18</v>
      </c>
      <c r="D42" s="304" t="s">
        <v>316</v>
      </c>
      <c r="E42" s="305" t="str">
        <f t="shared" ca="1" si="9"/>
        <v>R</v>
      </c>
      <c r="F42" s="306"/>
      <c r="G42" s="307">
        <f t="shared" ca="1" si="1"/>
        <v>34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ca="1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42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43</v>
      </c>
      <c r="AR42" s="286" t="s">
        <v>10</v>
      </c>
      <c r="AS42" s="286">
        <v>20</v>
      </c>
      <c r="AT42" s="286" t="s">
        <v>324</v>
      </c>
      <c r="AV42" s="234">
        <f t="shared" ca="1" si="5"/>
        <v>2</v>
      </c>
      <c r="AW42" s="234">
        <f ca="1">COUNTIF( AV$7:AV42, AV42 )</f>
        <v>8</v>
      </c>
      <c r="AX42" s="287">
        <f t="shared" ca="1" si="22"/>
        <v>2.8</v>
      </c>
      <c r="AY42" s="234">
        <f t="shared" ca="1" si="6"/>
        <v>9</v>
      </c>
      <c r="AZ42" s="236"/>
      <c r="BA42" s="236"/>
      <c r="BC42" s="234">
        <f t="shared" ca="1" si="24"/>
        <v>36</v>
      </c>
      <c r="BD42" s="288">
        <f t="shared" ca="1" si="8"/>
        <v>31</v>
      </c>
      <c r="BF42" s="240" t="str">
        <f t="shared" ca="1" si="23"/>
        <v>Otter Tail Corporation</v>
      </c>
      <c r="BG42" s="240" t="str">
        <f t="shared" ca="1" si="23"/>
        <v>BBB</v>
      </c>
      <c r="BH42" s="240">
        <f t="shared" ca="1" si="23"/>
        <v>18</v>
      </c>
      <c r="BI42" s="240" t="str">
        <f t="shared" ca="1" si="23"/>
        <v>OTTR</v>
      </c>
    </row>
    <row r="43" spans="1:61" ht="13.8" x14ac:dyDescent="0.25">
      <c r="A43" s="303" t="s">
        <v>42</v>
      </c>
      <c r="B43" s="304" t="s">
        <v>28</v>
      </c>
      <c r="C43" s="304">
        <v>18</v>
      </c>
      <c r="D43" s="304" t="s">
        <v>320</v>
      </c>
      <c r="E43" s="305" t="str">
        <f t="shared" ca="1" si="9"/>
        <v>R</v>
      </c>
      <c r="F43" s="306"/>
      <c r="G43" s="307">
        <f t="shared" ca="1" si="1"/>
        <v>37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ca="1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43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45</v>
      </c>
      <c r="AR43" s="286" t="s">
        <v>16</v>
      </c>
      <c r="AS43" s="286">
        <v>19</v>
      </c>
      <c r="AT43" s="286" t="s">
        <v>318</v>
      </c>
      <c r="AV43" s="234">
        <f t="shared" ca="1" si="5"/>
        <v>13</v>
      </c>
      <c r="AW43" s="234">
        <f ca="1">COUNTIF( AV$7:AV43, AV43 )</f>
        <v>15</v>
      </c>
      <c r="AX43" s="287">
        <f t="shared" ca="1" si="22"/>
        <v>14.5</v>
      </c>
      <c r="AY43" s="234">
        <f t="shared" ca="1" si="6"/>
        <v>27</v>
      </c>
      <c r="AZ43" s="236"/>
      <c r="BA43" s="236"/>
      <c r="BC43" s="234">
        <f t="shared" ca="1" si="24"/>
        <v>37</v>
      </c>
      <c r="BD43" s="288">
        <f t="shared" ca="1" si="8"/>
        <v>34</v>
      </c>
      <c r="BF43" s="240" t="str">
        <f t="shared" ca="1" si="23"/>
        <v>PNM Resources, Inc.</v>
      </c>
      <c r="BG43" s="240" t="str">
        <f t="shared" ca="1" si="23"/>
        <v>BBB</v>
      </c>
      <c r="BH43" s="240">
        <f t="shared" ca="1" si="23"/>
        <v>18</v>
      </c>
      <c r="BI43" s="240" t="str">
        <f t="shared" ca="1" si="23"/>
        <v>PNM</v>
      </c>
    </row>
    <row r="44" spans="1:61" ht="13.8" x14ac:dyDescent="0.25">
      <c r="A44" s="303" t="s">
        <v>30</v>
      </c>
      <c r="B44" s="304" t="s">
        <v>49</v>
      </c>
      <c r="C44" s="304">
        <v>17</v>
      </c>
      <c r="D44" s="304" t="s">
        <v>540</v>
      </c>
      <c r="E44" s="305" t="str">
        <f t="shared" ca="1" si="9"/>
        <v>R</v>
      </c>
      <c r="F44" s="306"/>
      <c r="G44" s="307">
        <f t="shared" ca="1" si="1"/>
        <v>53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ca="1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44</v>
      </c>
      <c r="AK44" s="236" t="str">
        <f t="shared" ca="1" si="21"/>
        <v>BBB-</v>
      </c>
      <c r="AL44" s="236">
        <f t="shared" ca="1" si="21"/>
        <v>17</v>
      </c>
      <c r="AM44" s="236" t="str">
        <f t="shared" ca="1" si="4"/>
        <v/>
      </c>
      <c r="AQ44" s="286" t="s">
        <v>54</v>
      </c>
      <c r="AR44" s="286" t="s">
        <v>49</v>
      </c>
      <c r="AS44" s="286">
        <v>17</v>
      </c>
      <c r="AT44" s="286" t="s">
        <v>448</v>
      </c>
      <c r="AV44" s="234">
        <f t="shared" ca="1" si="5"/>
        <v>38</v>
      </c>
      <c r="AW44" s="234">
        <f ca="1">COUNTIF( AV$7:AV44, AV44 )</f>
        <v>3</v>
      </c>
      <c r="AX44" s="287">
        <f t="shared" ca="1" si="22"/>
        <v>38.299999999999997</v>
      </c>
      <c r="AY44" s="234">
        <f t="shared" ca="1" si="6"/>
        <v>40</v>
      </c>
      <c r="AZ44" s="236"/>
      <c r="BA44" s="236"/>
      <c r="BC44" s="234">
        <f t="shared" ca="1" si="24"/>
        <v>38</v>
      </c>
      <c r="BD44" s="288">
        <f t="shared" ca="1" si="8"/>
        <v>10</v>
      </c>
      <c r="BF44" s="240" t="str">
        <f t="shared" ca="1" si="23"/>
        <v>Cleco Corporation</v>
      </c>
      <c r="BG44" s="240" t="str">
        <f t="shared" ca="1" si="23"/>
        <v>BBB-</v>
      </c>
      <c r="BH44" s="240">
        <f t="shared" ca="1" si="23"/>
        <v>17</v>
      </c>
      <c r="BI44" s="240" t="str">
        <f t="shared" ca="1" si="23"/>
        <v>**CNL</v>
      </c>
    </row>
    <row r="45" spans="1:61" ht="13.8" x14ac:dyDescent="0.25">
      <c r="A45" s="303" t="s">
        <v>39</v>
      </c>
      <c r="B45" s="304" t="s">
        <v>49</v>
      </c>
      <c r="C45" s="304">
        <v>17</v>
      </c>
      <c r="D45" s="304" t="s">
        <v>301</v>
      </c>
      <c r="E45" s="305" t="str">
        <f t="shared" ca="1" si="9"/>
        <v>MR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ca="1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0"/>
        <v>45</v>
      </c>
      <c r="AK45" s="236" t="str">
        <f t="shared" ca="1" si="21"/>
        <v>BBB-</v>
      </c>
      <c r="AL45" s="236">
        <f t="shared" ca="1" si="21"/>
        <v>17</v>
      </c>
      <c r="AM45" s="236" t="str">
        <f t="shared" ca="1" si="4"/>
        <v/>
      </c>
      <c r="AQ45" s="286" t="s">
        <v>25</v>
      </c>
      <c r="AR45" s="286" t="s">
        <v>16</v>
      </c>
      <c r="AS45" s="286">
        <v>19</v>
      </c>
      <c r="AT45" s="286" t="s">
        <v>328</v>
      </c>
      <c r="AV45" s="234">
        <f t="shared" ca="1" si="5"/>
        <v>13</v>
      </c>
      <c r="AW45" s="234">
        <f ca="1">COUNTIF( AV$7:AV45, AV45 )</f>
        <v>16</v>
      </c>
      <c r="AX45" s="287">
        <f t="shared" ca="1" si="22"/>
        <v>14.6</v>
      </c>
      <c r="AY45" s="234">
        <f t="shared" ca="1" si="6"/>
        <v>28</v>
      </c>
      <c r="AZ45" s="236"/>
      <c r="BA45" s="236"/>
      <c r="BC45" s="234">
        <f t="shared" ca="1" si="24"/>
        <v>39</v>
      </c>
      <c r="BD45" s="288">
        <f t="shared" ca="1" si="8"/>
        <v>23</v>
      </c>
      <c r="BF45" s="240" t="str">
        <f t="shared" ca="1" si="23"/>
        <v>Hawaiian Electric Industries, Inc.</v>
      </c>
      <c r="BG45" s="240" t="str">
        <f t="shared" ca="1" si="23"/>
        <v>BBB-</v>
      </c>
      <c r="BH45" s="240">
        <f t="shared" ca="1" si="23"/>
        <v>17</v>
      </c>
      <c r="BI45" s="240" t="str">
        <f t="shared" ca="1" si="23"/>
        <v>HE</v>
      </c>
    </row>
    <row r="46" spans="1:61" ht="13.8" x14ac:dyDescent="0.25">
      <c r="A46" s="303" t="s">
        <v>54</v>
      </c>
      <c r="B46" s="304" t="s">
        <v>49</v>
      </c>
      <c r="C46" s="304">
        <v>17</v>
      </c>
      <c r="D46" s="304" t="s">
        <v>448</v>
      </c>
      <c r="E46" s="305" t="str">
        <f t="shared" ca="1" si="9"/>
        <v>R</v>
      </c>
      <c r="F46" s="306"/>
      <c r="G46" s="307">
        <f t="shared" ca="1" si="1"/>
        <v>57</v>
      </c>
      <c r="H46" s="250"/>
      <c r="I46" s="262"/>
      <c r="K46" s="262"/>
      <c r="N46" s="257"/>
      <c r="W46" s="262"/>
      <c r="AF46" s="236">
        <f t="shared" ca="1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46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7</v>
      </c>
      <c r="AR46" s="286" t="s">
        <v>10</v>
      </c>
      <c r="AS46" s="286">
        <v>20</v>
      </c>
      <c r="AT46" s="286" t="s">
        <v>327</v>
      </c>
      <c r="AV46" s="234">
        <f t="shared" ca="1" si="5"/>
        <v>2</v>
      </c>
      <c r="AW46" s="234">
        <f ca="1">COUNTIF( AV$7:AV46, AV46 )</f>
        <v>9</v>
      </c>
      <c r="AX46" s="287">
        <f t="shared" ca="1" si="22"/>
        <v>2.9</v>
      </c>
      <c r="AY46" s="234">
        <f t="shared" ca="1" si="6"/>
        <v>10</v>
      </c>
      <c r="AZ46" s="236"/>
      <c r="BA46" s="236"/>
      <c r="BC46" s="234">
        <f t="shared" ca="1" si="24"/>
        <v>40</v>
      </c>
      <c r="BD46" s="288">
        <f t="shared" ca="1" si="8"/>
        <v>38</v>
      </c>
      <c r="BF46" s="240" t="str">
        <f t="shared" ca="1" si="23"/>
        <v>Puget Energy, Inc.</v>
      </c>
      <c r="BG46" s="240" t="str">
        <f t="shared" ca="1" si="23"/>
        <v>BBB-</v>
      </c>
      <c r="BH46" s="240">
        <f t="shared" ca="1" si="23"/>
        <v>17</v>
      </c>
      <c r="BI46" s="240" t="str">
        <f t="shared" ca="1" si="23"/>
        <v>**PSD</v>
      </c>
    </row>
    <row r="47" spans="1:61" ht="13.8" x14ac:dyDescent="0.25">
      <c r="A47" s="303" t="s">
        <v>64</v>
      </c>
      <c r="B47" s="304" t="s">
        <v>56</v>
      </c>
      <c r="C47" s="304">
        <v>16</v>
      </c>
      <c r="D47" s="304" t="s">
        <v>442</v>
      </c>
      <c r="E47" s="305" t="str">
        <f t="shared" ca="1" si="9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ca="1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47</v>
      </c>
      <c r="AK47" s="236" t="str">
        <f t="shared" ca="1" si="21"/>
        <v>BB+</v>
      </c>
      <c r="AL47" s="236">
        <f t="shared" ca="1" si="21"/>
        <v>16</v>
      </c>
      <c r="AM47" s="236" t="str">
        <f t="shared" ca="1" si="4"/>
        <v/>
      </c>
      <c r="AQ47" s="286" t="s">
        <v>76</v>
      </c>
      <c r="AR47" s="286" t="s">
        <v>16</v>
      </c>
      <c r="AS47" s="286">
        <v>19</v>
      </c>
      <c r="AT47" s="286" t="s">
        <v>333</v>
      </c>
      <c r="AV47" s="234">
        <f t="shared" ca="1" si="5"/>
        <v>13</v>
      </c>
      <c r="AW47" s="234">
        <f ca="1">COUNTIF( AV$7:AV47, AV47 )</f>
        <v>17</v>
      </c>
      <c r="AX47" s="287">
        <f t="shared" ca="1" si="22"/>
        <v>14.7</v>
      </c>
      <c r="AY47" s="234">
        <f t="shared" ca="1" si="6"/>
        <v>29</v>
      </c>
      <c r="AZ47" s="236"/>
      <c r="BA47" s="236"/>
      <c r="BC47" s="234">
        <f t="shared" ca="1" si="24"/>
        <v>41</v>
      </c>
      <c r="BD47" s="288">
        <f t="shared" ca="1" si="8"/>
        <v>14</v>
      </c>
      <c r="BF47" s="240" t="str">
        <f t="shared" ca="1" si="23"/>
        <v>DPL Inc.</v>
      </c>
      <c r="BG47" s="240" t="str">
        <f t="shared" ca="1" si="23"/>
        <v>BB+</v>
      </c>
      <c r="BH47" s="240">
        <f t="shared" ca="1" si="23"/>
        <v>16</v>
      </c>
      <c r="BI47" s="240" t="str">
        <f t="shared" ca="1" si="23"/>
        <v>**DPL</v>
      </c>
    </row>
    <row r="48" spans="1:61" ht="13.8" x14ac:dyDescent="0.25">
      <c r="A48" s="303" t="s">
        <v>51</v>
      </c>
      <c r="B48" s="304" t="s">
        <v>61</v>
      </c>
      <c r="C48" s="304">
        <v>15</v>
      </c>
      <c r="D48" s="304" t="s">
        <v>298</v>
      </c>
      <c r="E48" s="305" t="str">
        <f t="shared" ca="1" si="9"/>
        <v>R</v>
      </c>
      <c r="F48" s="306"/>
      <c r="G48" s="307">
        <f t="shared" ca="1" si="1"/>
        <v>25</v>
      </c>
      <c r="H48" s="250"/>
      <c r="I48" s="250"/>
      <c r="K48" s="262"/>
      <c r="M48" s="253"/>
      <c r="N48" s="253"/>
      <c r="AF48" s="236">
        <f t="shared" ca="1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48</v>
      </c>
      <c r="AK48" s="236" t="str">
        <f t="shared" ca="1" si="21"/>
        <v>BB</v>
      </c>
      <c r="AL48" s="236">
        <f t="shared" ca="1" si="21"/>
        <v>15</v>
      </c>
      <c r="AM48" s="236" t="str">
        <f t="shared" ca="1" si="4"/>
        <v/>
      </c>
      <c r="AQ48" s="286" t="s">
        <v>26</v>
      </c>
      <c r="AR48" s="286" t="s">
        <v>10</v>
      </c>
      <c r="AS48" s="286">
        <v>20</v>
      </c>
      <c r="AT48" s="286" t="s">
        <v>335</v>
      </c>
      <c r="AV48" s="234">
        <f t="shared" ca="1" si="5"/>
        <v>2</v>
      </c>
      <c r="AW48" s="234">
        <f ca="1">COUNTIF( AV$7:AV48, AV48 )</f>
        <v>10</v>
      </c>
      <c r="AX48" s="287">
        <f t="shared" ca="1" si="22"/>
        <v>3</v>
      </c>
      <c r="AY48" s="234">
        <f t="shared" ca="1" si="6"/>
        <v>11</v>
      </c>
      <c r="AZ48" s="236"/>
      <c r="BA48" s="236"/>
      <c r="BC48" s="234">
        <f t="shared" ca="1" si="24"/>
        <v>42</v>
      </c>
      <c r="BD48" s="288">
        <f t="shared" ca="1" si="8"/>
        <v>22</v>
      </c>
      <c r="BF48" s="240" t="str">
        <f t="shared" ca="1" si="23"/>
        <v>FirstEnergy Corp.</v>
      </c>
      <c r="BG48" s="240" t="str">
        <f t="shared" ca="1" si="23"/>
        <v>BB</v>
      </c>
      <c r="BH48" s="240">
        <f t="shared" ca="1" si="23"/>
        <v>15</v>
      </c>
      <c r="BI48" s="240" t="str">
        <f t="shared" ca="1" si="23"/>
        <v>FE</v>
      </c>
    </row>
    <row r="49" spans="1:61" ht="13.8" x14ac:dyDescent="0.25">
      <c r="A49" s="303" t="s">
        <v>53</v>
      </c>
      <c r="B49" s="304" t="s">
        <v>65</v>
      </c>
      <c r="C49" s="304">
        <v>14</v>
      </c>
      <c r="D49" s="304" t="s">
        <v>317</v>
      </c>
      <c r="E49" s="305" t="str">
        <f t="shared" ca="1" si="9"/>
        <v>R</v>
      </c>
      <c r="F49" s="306"/>
      <c r="G49" s="307">
        <f t="shared" ca="1" si="1"/>
        <v>35</v>
      </c>
      <c r="H49" s="250"/>
      <c r="I49" s="250"/>
      <c r="J49" s="262"/>
      <c r="K49" s="262"/>
      <c r="M49" s="253"/>
      <c r="N49" s="253"/>
      <c r="AF49" s="236">
        <f t="shared" ca="1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49</v>
      </c>
      <c r="AK49" s="236" t="str">
        <f t="shared" ca="1" si="21"/>
        <v>BB-</v>
      </c>
      <c r="AL49" s="236">
        <f t="shared" ca="1" si="21"/>
        <v>14</v>
      </c>
      <c r="AM49" s="236" t="str">
        <f t="shared" ca="1" si="4"/>
        <v/>
      </c>
      <c r="AQ49" s="286" t="s">
        <v>257</v>
      </c>
      <c r="AR49" s="286" t="s">
        <v>10</v>
      </c>
      <c r="AS49" s="286">
        <v>20</v>
      </c>
      <c r="AT49" s="286" t="s">
        <v>337</v>
      </c>
      <c r="AV49" s="234">
        <f t="shared" ca="1" si="5"/>
        <v>2</v>
      </c>
      <c r="AW49" s="234">
        <f ca="1">COUNTIF( AV$7:AV49, AV49 )</f>
        <v>11</v>
      </c>
      <c r="AX49" s="287">
        <f t="shared" ca="1" si="22"/>
        <v>3.1</v>
      </c>
      <c r="AY49" s="234">
        <f t="shared" ca="1" si="6"/>
        <v>12</v>
      </c>
      <c r="AZ49" s="236"/>
      <c r="BA49" s="236"/>
      <c r="BC49" s="234">
        <f t="shared" ca="1" si="24"/>
        <v>43</v>
      </c>
      <c r="BD49" s="288">
        <f t="shared" ca="1" si="8"/>
        <v>32</v>
      </c>
      <c r="BF49" s="240" t="str">
        <f t="shared" ca="1" si="23"/>
        <v>PG&amp;E Corporation</v>
      </c>
      <c r="BG49" s="240" t="str">
        <f t="shared" ca="1" si="23"/>
        <v>BB-</v>
      </c>
      <c r="BH49" s="240">
        <f t="shared" ca="1" si="23"/>
        <v>14</v>
      </c>
      <c r="BI49" s="240" t="str">
        <f t="shared" ca="1" si="23"/>
        <v>PCG</v>
      </c>
    </row>
    <row r="50" spans="1:61" ht="13.8" x14ac:dyDescent="0.25">
      <c r="A50" s="303"/>
      <c r="B50" s="304"/>
      <c r="C50" s="304"/>
      <c r="D50" s="304"/>
      <c r="E50" s="305"/>
      <c r="F50" s="306"/>
      <c r="G50" s="307"/>
      <c r="H50" s="250"/>
      <c r="I50" s="250"/>
      <c r="J50" s="262"/>
      <c r="K50" s="262"/>
      <c r="L50" s="235"/>
      <c r="M50" s="257"/>
      <c r="N50" s="257"/>
      <c r="AF50" s="236">
        <f t="shared" ca="1" si="2"/>
        <v>0</v>
      </c>
      <c r="AG50" s="236" t="str">
        <f t="shared" ca="1" si="3"/>
        <v/>
      </c>
      <c r="AH50" s="236" t="str">
        <f t="shared" ca="1" si="19"/>
        <v/>
      </c>
      <c r="AJ50" s="236" t="e">
        <f t="shared" ca="1" si="20"/>
        <v>#N/A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/>
      </c>
      <c r="AQ50" s="286"/>
      <c r="AR50" s="286"/>
      <c r="AS50" s="286"/>
      <c r="AT50" s="286"/>
      <c r="AV50" s="234">
        <f t="shared" ca="1" si="5"/>
        <v>99</v>
      </c>
      <c r="AW50" s="234">
        <f ca="1">COUNTIF( AV$7:AV50, AV50 )</f>
        <v>1</v>
      </c>
      <c r="AX50" s="287">
        <f t="shared" ca="1" si="22"/>
        <v>99.1</v>
      </c>
      <c r="AY50" s="234">
        <f t="shared" ca="1" si="6"/>
        <v>44</v>
      </c>
      <c r="AZ50" s="236"/>
      <c r="BA50" s="236"/>
      <c r="BC50" s="234">
        <f t="shared" ca="1" si="24"/>
        <v>44</v>
      </c>
      <c r="BD50" s="288">
        <f t="shared" ca="1" si="8"/>
        <v>44</v>
      </c>
      <c r="BF50" s="240">
        <f t="shared" ca="1" si="23"/>
        <v>0</v>
      </c>
      <c r="BG50" s="240">
        <f t="shared" ca="1" si="23"/>
        <v>0</v>
      </c>
      <c r="BH50" s="240">
        <f t="shared" ca="1" si="23"/>
        <v>0</v>
      </c>
      <c r="BI50" s="240">
        <f t="shared" ca="1" si="23"/>
        <v>0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ca="1" si="2"/>
        <v>0</v>
      </c>
      <c r="AG51" s="236" t="str">
        <f t="shared" ca="1" si="3"/>
        <v/>
      </c>
      <c r="AH51" s="236" t="str">
        <f t="shared" ca="1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ca="1" si="5"/>
        <v>99</v>
      </c>
      <c r="AW51" s="234">
        <f ca="1">COUNTIF( AV$7:AV51, AV51 )</f>
        <v>2</v>
      </c>
      <c r="AX51" s="287">
        <f t="shared" ca="1" si="22"/>
        <v>99.2</v>
      </c>
      <c r="AY51" s="234">
        <f t="shared" ca="1" si="6"/>
        <v>45</v>
      </c>
      <c r="AZ51" s="236"/>
      <c r="BA51" s="236"/>
      <c r="BC51" s="234">
        <f t="shared" ca="1" si="24"/>
        <v>45</v>
      </c>
      <c r="BD51" s="288">
        <f t="shared" ca="1" si="8"/>
        <v>45</v>
      </c>
      <c r="BF51" s="240">
        <f t="shared" ref="BF51:BI63" ca="1" si="25">OFFSET( AQ$6, $BD52, 0 )</f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ca="1" si="2"/>
        <v>0</v>
      </c>
      <c r="AG52" s="236" t="str">
        <f t="shared" ca="1" si="3"/>
        <v/>
      </c>
      <c r="AH52" s="236" t="str">
        <f t="shared" ca="1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ca="1" si="5"/>
        <v>99</v>
      </c>
      <c r="AW52" s="234">
        <f ca="1">COUNTIF( AV$7:AV52, AV52 )</f>
        <v>3</v>
      </c>
      <c r="AX52" s="287">
        <f t="shared" ca="1" si="22"/>
        <v>99.3</v>
      </c>
      <c r="AY52" s="234">
        <f t="shared" ca="1" si="6"/>
        <v>46</v>
      </c>
      <c r="AZ52" s="236"/>
      <c r="BA52" s="236"/>
      <c r="BC52" s="234">
        <f t="shared" ca="1" si="24"/>
        <v>46</v>
      </c>
      <c r="BD52" s="288">
        <f t="shared" ca="1" si="8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ca="1" si="2"/>
        <v>0</v>
      </c>
      <c r="AG53" s="236" t="str">
        <f t="shared" ca="1" si="3"/>
        <v/>
      </c>
      <c r="AH53" s="236" t="str">
        <f t="shared" ca="1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ca="1" si="5"/>
        <v>99</v>
      </c>
      <c r="AW53" s="234">
        <f ca="1">COUNTIF( AV$7:AV53, AV53 )</f>
        <v>4</v>
      </c>
      <c r="AX53" s="287">
        <f t="shared" ca="1" si="22"/>
        <v>99.4</v>
      </c>
      <c r="AY53" s="234">
        <f t="shared" ca="1" si="6"/>
        <v>47</v>
      </c>
      <c r="AZ53" s="236"/>
      <c r="BA53" s="236"/>
      <c r="BC53" s="234">
        <f t="shared" ca="1" si="24"/>
        <v>47</v>
      </c>
      <c r="BD53" s="288">
        <f t="shared" ca="1" si="8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ca="1" si="2"/>
        <v>0</v>
      </c>
      <c r="AG54" s="236" t="str">
        <f t="shared" ca="1" si="3"/>
        <v/>
      </c>
      <c r="AH54" s="236" t="str">
        <f t="shared" ca="1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ca="1" si="5"/>
        <v>99</v>
      </c>
      <c r="AW54" s="234">
        <f ca="1">COUNTIF( AV$7:AV54, AV54 )</f>
        <v>5</v>
      </c>
      <c r="AX54" s="287">
        <f t="shared" ca="1" si="22"/>
        <v>99.5</v>
      </c>
      <c r="AY54" s="234">
        <f t="shared" ca="1" si="6"/>
        <v>48</v>
      </c>
      <c r="AZ54" s="236"/>
      <c r="BA54" s="236"/>
      <c r="BC54" s="234">
        <f t="shared" ca="1" si="24"/>
        <v>48</v>
      </c>
      <c r="BD54" s="288">
        <f t="shared" ca="1" si="8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ca="1" si="2"/>
        <v>0</v>
      </c>
      <c r="AG55" s="236" t="str">
        <f t="shared" ca="1" si="3"/>
        <v/>
      </c>
      <c r="AH55" s="236" t="str">
        <f t="shared" ca="1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ca="1" si="5"/>
        <v>99</v>
      </c>
      <c r="AW55" s="234">
        <f ca="1">COUNTIF( AV$7:AV55, AV55 )</f>
        <v>6</v>
      </c>
      <c r="AX55" s="287">
        <f t="shared" ca="1" si="22"/>
        <v>99.6</v>
      </c>
      <c r="AY55" s="234">
        <f t="shared" ca="1" si="6"/>
        <v>49</v>
      </c>
      <c r="AZ55" s="236"/>
      <c r="BA55" s="236"/>
      <c r="BC55" s="234">
        <f t="shared" ca="1" si="24"/>
        <v>49</v>
      </c>
      <c r="BD55" s="288">
        <f t="shared" ca="1" si="8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ca="1" si="2"/>
        <v>0</v>
      </c>
      <c r="AG56" s="236" t="str">
        <f t="shared" ca="1" si="3"/>
        <v/>
      </c>
      <c r="AH56" s="236" t="str">
        <f t="shared" ca="1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ca="1" si="5"/>
        <v>99</v>
      </c>
      <c r="AW56" s="234">
        <f ca="1">COUNTIF( AV$7:AV56, AV56 )</f>
        <v>7</v>
      </c>
      <c r="AX56" s="287">
        <f t="shared" ca="1" si="22"/>
        <v>99.7</v>
      </c>
      <c r="AY56" s="234">
        <f t="shared" ca="1" si="6"/>
        <v>50</v>
      </c>
      <c r="AZ56" s="236"/>
      <c r="BA56" s="236"/>
      <c r="BC56" s="234">
        <f t="shared" ca="1" si="24"/>
        <v>50</v>
      </c>
      <c r="BD56" s="288">
        <f t="shared" ca="1" si="8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ca="1" si="2"/>
        <v>0</v>
      </c>
      <c r="AG57" s="236" t="str">
        <f t="shared" ca="1" si="3"/>
        <v/>
      </c>
      <c r="AH57" s="236" t="str">
        <f t="shared" ca="1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ca="1" si="5"/>
        <v>99</v>
      </c>
      <c r="AW57" s="234">
        <f ca="1">COUNTIF( AV$7:AV57, AV57 )</f>
        <v>8</v>
      </c>
      <c r="AX57" s="287">
        <f t="shared" ca="1" si="22"/>
        <v>99.8</v>
      </c>
      <c r="AY57" s="234">
        <f t="shared" ca="1" si="6"/>
        <v>51</v>
      </c>
      <c r="AZ57" s="236"/>
      <c r="BA57" s="236"/>
      <c r="BC57" s="234">
        <f t="shared" ca="1" si="24"/>
        <v>51</v>
      </c>
      <c r="BD57" s="288">
        <f t="shared" ca="1" si="8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ca="1" si="2"/>
        <v>0</v>
      </c>
      <c r="AG58" s="236" t="str">
        <f t="shared" ca="1" si="3"/>
        <v/>
      </c>
      <c r="AH58" s="236" t="str">
        <f t="shared" ca="1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ca="1" si="5"/>
        <v>99</v>
      </c>
      <c r="AW58" s="234">
        <f ca="1">COUNTIF( AV$7:AV58, AV58 )</f>
        <v>9</v>
      </c>
      <c r="AX58" s="287">
        <f t="shared" ca="1" si="22"/>
        <v>99.9</v>
      </c>
      <c r="AY58" s="234">
        <f t="shared" ca="1" si="6"/>
        <v>52</v>
      </c>
      <c r="AZ58" s="236"/>
      <c r="BA58" s="236"/>
      <c r="BC58" s="234">
        <f t="shared" ca="1" si="24"/>
        <v>52</v>
      </c>
      <c r="BD58" s="288">
        <f t="shared" ca="1" si="8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ca="1" si="2"/>
        <v>0</v>
      </c>
      <c r="AG59" s="236" t="str">
        <f t="shared" ca="1" si="3"/>
        <v/>
      </c>
      <c r="AH59" s="236" t="str">
        <f t="shared" ca="1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ca="1" si="5"/>
        <v>99</v>
      </c>
      <c r="AW59" s="234">
        <f ca="1">COUNTIF( AV$7:AV59, AV59 )</f>
        <v>10</v>
      </c>
      <c r="AX59" s="287">
        <f t="shared" ca="1" si="22"/>
        <v>100</v>
      </c>
      <c r="AY59" s="234">
        <f t="shared" ca="1" si="6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ca="1" si="2"/>
        <v>0</v>
      </c>
      <c r="AG60" s="236" t="str">
        <f t="shared" ca="1" si="3"/>
        <v/>
      </c>
      <c r="AH60" s="236" t="str">
        <f t="shared" ca="1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ca="1" si="5"/>
        <v>99</v>
      </c>
      <c r="AW60" s="234">
        <f ca="1">COUNTIF( AV$7:AV60, AV60 )</f>
        <v>11</v>
      </c>
      <c r="AX60" s="287">
        <f t="shared" ca="1" si="22"/>
        <v>100.1</v>
      </c>
      <c r="AY60" s="234">
        <f t="shared" ca="1" si="6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29</v>
      </c>
      <c r="H61" s="250"/>
      <c r="I61" s="250"/>
      <c r="AF61" s="236">
        <f t="shared" ca="1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ca="1" si="5"/>
        <v>99</v>
      </c>
      <c r="AW61" s="234">
        <f ca="1">COUNTIF( AV$7:AV61, AV61 )</f>
        <v>12</v>
      </c>
      <c r="AX61" s="287">
        <f t="shared" ca="1" si="22"/>
        <v>100.2</v>
      </c>
      <c r="AY61" s="234">
        <f t="shared" ca="1" si="6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ca="1">IF( LEN( C62 ) = 0, 0, IF( C62 = C61, AF61, IF( AF61 = 1, 0, 1 ) ) )</f>
        <v>0</v>
      </c>
      <c r="AG62" s="236" t="str">
        <f t="shared" ca="1" si="3"/>
        <v/>
      </c>
      <c r="AH62" s="236" t="str">
        <f t="shared" ca="1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ca="1" si="5"/>
        <v>99</v>
      </c>
      <c r="AW62" s="234">
        <f ca="1">COUNTIF( AV$7:AV62, AV62 )</f>
        <v>13</v>
      </c>
      <c r="AX62" s="287">
        <f t="shared" ca="1" si="22"/>
        <v>100.3</v>
      </c>
      <c r="AY62" s="234">
        <f t="shared" ca="1" si="6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ca="1" si="2"/>
        <v>0</v>
      </c>
      <c r="AG63" s="236" t="str">
        <f t="shared" ca="1" si="3"/>
        <v/>
      </c>
      <c r="AH63" s="236" t="str">
        <f t="shared" ca="1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ca="1" si="5"/>
        <v>99</v>
      </c>
      <c r="AW63" s="234">
        <f ca="1">COUNTIF( AV$7:AV63, AV63 )</f>
        <v>14</v>
      </c>
      <c r="AX63" s="287">
        <f t="shared" ca="1" si="22"/>
        <v>100.4</v>
      </c>
      <c r="AY63" s="234">
        <f t="shared" ca="1" si="6"/>
        <v>57</v>
      </c>
      <c r="AZ63" s="236"/>
      <c r="BA63" s="236"/>
      <c r="BC63" s="234">
        <f t="shared" ca="1" si="24"/>
        <v>57</v>
      </c>
      <c r="BD63" s="288">
        <f t="shared" ca="1" si="8"/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ca="1" si="2"/>
        <v>0</v>
      </c>
      <c r="AG64" s="236" t="str">
        <f t="shared" ca="1" si="3"/>
        <v/>
      </c>
      <c r="AH64" s="236" t="str">
        <f t="shared" ca="1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ca="1" si="2"/>
        <v>0</v>
      </c>
      <c r="AG65" s="236" t="str">
        <f ca="1">IF( LEN( $C65 ) = 0, "", IF( $C65 &gt; $AL65, 1, "" ) )</f>
        <v/>
      </c>
      <c r="AH65" s="236" t="str">
        <f t="shared" ca="1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ca="1" si="2"/>
        <v>0</v>
      </c>
      <c r="AG66" s="236" t="str">
        <f t="shared" ref="AG66:AG67" ca="1" si="26">IF( LEN( $C66 ) = 0, "", IF( $C66 &gt; $AL66, 1, "" ) )</f>
        <v/>
      </c>
      <c r="AH66" s="236" t="str">
        <f t="shared" ca="1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ca="1" si="2"/>
        <v>0</v>
      </c>
      <c r="AG67" s="236" t="str">
        <f t="shared" ca="1" si="26"/>
        <v/>
      </c>
      <c r="AH67" s="236" t="str">
        <f t="shared" ca="1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 ca="1">AVERAGE(C7:C65)</f>
        <v>18.795454545454547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 ca="1">SUMPRODUCT( L8:L13, Y8:Y13 ) / L14</f>
        <v>18.818181818181817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51" priority="31" stopIfTrue="1">
      <formula>IF( $AH7 = 1, TRUE, FALSE )</formula>
    </cfRule>
    <cfRule type="expression" dxfId="1450" priority="32" stopIfTrue="1">
      <formula>IF( $AG7 = 1, TRUE, FALSE )</formula>
    </cfRule>
    <cfRule type="expression" dxfId="1449" priority="33" stopIfTrue="1">
      <formula>IF( $AF7 = 1, TRUE, FALSE )</formula>
    </cfRule>
  </conditionalFormatting>
  <conditionalFormatting sqref="A67:E67">
    <cfRule type="expression" dxfId="1448" priority="34" stopIfTrue="1">
      <formula>IF( $AH67 = 1, TRUE, FALSE )</formula>
    </cfRule>
    <cfRule type="expression" dxfId="1447" priority="35" stopIfTrue="1">
      <formula>IF( $AG67 = 1, TRUE, FALSE )</formula>
    </cfRule>
    <cfRule type="expression" dxfId="1446" priority="36" stopIfTrue="1">
      <formula>IF( $AF67 = 1, TRUE, FALSE )</formula>
    </cfRule>
  </conditionalFormatting>
  <conditionalFormatting sqref="A66:E66">
    <cfRule type="expression" dxfId="1445" priority="28" stopIfTrue="1">
      <formula>IF( $AH66 = 1, TRUE, FALSE )</formula>
    </cfRule>
    <cfRule type="expression" dxfId="1444" priority="29" stopIfTrue="1">
      <formula>IF( $AG66 = 1, TRUE, FALSE )</formula>
    </cfRule>
    <cfRule type="expression" dxfId="1443" priority="30" stopIfTrue="1">
      <formula>IF( $AF66 = 1, TRUE, FALSE )</formula>
    </cfRule>
  </conditionalFormatting>
  <conditionalFormatting sqref="A8:D33 B7:D7 A35:D58">
    <cfRule type="expression" dxfId="1442" priority="25" stopIfTrue="1">
      <formula>IF( $AH7 = 1, TRUE, FALSE )</formula>
    </cfRule>
    <cfRule type="expression" dxfId="1441" priority="26" stopIfTrue="1">
      <formula>IF( $AG7 = 1, TRUE, FALSE )</formula>
    </cfRule>
    <cfRule type="expression" dxfId="1440" priority="27" stopIfTrue="1">
      <formula>IF( $AF7 = 1, TRUE, FALSE )</formula>
    </cfRule>
  </conditionalFormatting>
  <conditionalFormatting sqref="A59:D59">
    <cfRule type="expression" dxfId="1439" priority="22" stopIfTrue="1">
      <formula>IF( $AH59 = 1, TRUE, FALSE )</formula>
    </cfRule>
    <cfRule type="expression" dxfId="1438" priority="23" stopIfTrue="1">
      <formula>IF( $AG59 = 1, TRUE, FALSE )</formula>
    </cfRule>
    <cfRule type="expression" dxfId="1437" priority="24" stopIfTrue="1">
      <formula>IF( $AF59 = 1, TRUE, FALSE )</formula>
    </cfRule>
  </conditionalFormatting>
  <conditionalFormatting sqref="A61:D65">
    <cfRule type="expression" dxfId="1436" priority="19" stopIfTrue="1">
      <formula>IF( $AH61 = 1, TRUE, FALSE )</formula>
    </cfRule>
    <cfRule type="expression" dxfId="1435" priority="20" stopIfTrue="1">
      <formula>IF( $AG61 = 1, TRUE, FALSE )</formula>
    </cfRule>
    <cfRule type="expression" dxfId="1434" priority="21" stopIfTrue="1">
      <formula>IF( $AF61 = 1, TRUE, FALSE )</formula>
    </cfRule>
  </conditionalFormatting>
  <conditionalFormatting sqref="U8:U12">
    <cfRule type="cellIs" dxfId="1433" priority="18" operator="equal">
      <formula>0</formula>
    </cfRule>
  </conditionalFormatting>
  <conditionalFormatting sqref="O8:O12 Q8:Q12">
    <cfRule type="cellIs" dxfId="1432" priority="17" operator="equal">
      <formula>0</formula>
    </cfRule>
  </conditionalFormatting>
  <conditionalFormatting sqref="V8:V12">
    <cfRule type="cellIs" dxfId="1431" priority="16" operator="equal">
      <formula>0</formula>
    </cfRule>
  </conditionalFormatting>
  <conditionalFormatting sqref="S8:S12">
    <cfRule type="cellIs" dxfId="1430" priority="14" operator="equal">
      <formula>0</formula>
    </cfRule>
  </conditionalFormatting>
  <conditionalFormatting sqref="R8:R12">
    <cfRule type="cellIs" dxfId="1429" priority="15" operator="equal">
      <formula>0</formula>
    </cfRule>
  </conditionalFormatting>
  <conditionalFormatting sqref="P8:P12">
    <cfRule type="cellIs" dxfId="1428" priority="13" operator="equal">
      <formula>0</formula>
    </cfRule>
  </conditionalFormatting>
  <conditionalFormatting sqref="M8:M12">
    <cfRule type="cellIs" dxfId="1427" priority="12" operator="equal">
      <formula>0</formula>
    </cfRule>
  </conditionalFormatting>
  <conditionalFormatting sqref="T8:T12">
    <cfRule type="cellIs" dxfId="1426" priority="11" operator="equal">
      <formula>0</formula>
    </cfRule>
  </conditionalFormatting>
  <conditionalFormatting sqref="N8:N12">
    <cfRule type="cellIs" dxfId="1425" priority="10" operator="equal">
      <formula>0</formula>
    </cfRule>
  </conditionalFormatting>
  <conditionalFormatting sqref="K8:K12">
    <cfRule type="cellIs" dxfId="1424" priority="9" operator="equal">
      <formula>0</formula>
    </cfRule>
  </conditionalFormatting>
  <conditionalFormatting sqref="I8:I12">
    <cfRule type="cellIs" dxfId="1423" priority="8" operator="equal">
      <formula>0</formula>
    </cfRule>
  </conditionalFormatting>
  <conditionalFormatting sqref="W8:W12">
    <cfRule type="cellIs" dxfId="1422" priority="7" operator="equal">
      <formula>0</formula>
    </cfRule>
  </conditionalFormatting>
  <conditionalFormatting sqref="A7">
    <cfRule type="expression" dxfId="1421" priority="4" stopIfTrue="1">
      <formula>IF( $AH7 = 1, TRUE, FALSE )</formula>
    </cfRule>
    <cfRule type="expression" dxfId="1420" priority="5" stopIfTrue="1">
      <formula>IF( $AG7 = 1, TRUE, FALSE )</formula>
    </cfRule>
    <cfRule type="expression" dxfId="1419" priority="6" stopIfTrue="1">
      <formula>IF( $AF7 = 1, TRUE, FALSE )</formula>
    </cfRule>
  </conditionalFormatting>
  <conditionalFormatting sqref="A34:D34">
    <cfRule type="expression" dxfId="1418" priority="1" stopIfTrue="1">
      <formula>IF( $AH34 = 1, TRUE, FALSE )</formula>
    </cfRule>
    <cfRule type="expression" dxfId="1417" priority="2" stopIfTrue="1">
      <formula>IF( $AG34 = 1, TRUE, FALSE )</formula>
    </cfRule>
    <cfRule type="expression" dxfId="141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42004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227">
        <v>1</v>
      </c>
      <c r="C7" s="228" t="s">
        <v>15</v>
      </c>
      <c r="D7" s="229" t="s">
        <v>276</v>
      </c>
      <c r="E7" s="230" t="s">
        <v>370</v>
      </c>
      <c r="F7" s="434">
        <v>0.85066960190790675</v>
      </c>
    </row>
    <row r="8" spans="1:6" s="226" customFormat="1" x14ac:dyDescent="0.25">
      <c r="B8" s="227">
        <v>2</v>
      </c>
      <c r="C8" s="228" t="s">
        <v>17</v>
      </c>
      <c r="D8" s="229" t="s">
        <v>306</v>
      </c>
      <c r="E8" s="230" t="s">
        <v>370</v>
      </c>
      <c r="F8" s="434">
        <v>0.87489553943024512</v>
      </c>
    </row>
    <row r="9" spans="1:6" s="226" customFormat="1" x14ac:dyDescent="0.25">
      <c r="B9" s="227">
        <v>3</v>
      </c>
      <c r="C9" s="228" t="s">
        <v>9</v>
      </c>
      <c r="D9" s="229" t="s">
        <v>273</v>
      </c>
      <c r="E9" s="230" t="s">
        <v>370</v>
      </c>
      <c r="F9" s="434">
        <v>1</v>
      </c>
    </row>
    <row r="10" spans="1:6" s="226" customFormat="1" x14ac:dyDescent="0.25">
      <c r="B10" s="227">
        <v>4</v>
      </c>
      <c r="C10" s="228" t="s">
        <v>258</v>
      </c>
      <c r="D10" s="229" t="s">
        <v>274</v>
      </c>
      <c r="E10" s="230" t="s">
        <v>370</v>
      </c>
      <c r="F10" s="434">
        <v>0.86898193953012592</v>
      </c>
    </row>
    <row r="11" spans="1:6" s="226" customFormat="1" x14ac:dyDescent="0.25">
      <c r="B11" s="227">
        <v>5</v>
      </c>
      <c r="C11" s="228" t="s">
        <v>55</v>
      </c>
      <c r="D11" s="229" t="s">
        <v>277</v>
      </c>
      <c r="E11" s="230" t="s">
        <v>370</v>
      </c>
      <c r="F11" s="434">
        <v>0.98297869992579046</v>
      </c>
    </row>
    <row r="12" spans="1:6" s="226" customFormat="1" x14ac:dyDescent="0.25">
      <c r="B12" s="227">
        <v>6</v>
      </c>
      <c r="C12" s="228" t="s">
        <v>48</v>
      </c>
      <c r="D12" s="229" t="s">
        <v>279</v>
      </c>
      <c r="E12" s="230" t="s">
        <v>370</v>
      </c>
      <c r="F12" s="434">
        <v>0.85415133302771207</v>
      </c>
    </row>
    <row r="13" spans="1:6" s="226" customFormat="1" x14ac:dyDescent="0.25">
      <c r="B13" s="227">
        <v>7</v>
      </c>
      <c r="C13" s="228" t="s">
        <v>29</v>
      </c>
      <c r="D13" s="229" t="s">
        <v>285</v>
      </c>
      <c r="E13" s="230" t="s">
        <v>371</v>
      </c>
      <c r="F13" s="434">
        <v>0.65802997858672374</v>
      </c>
    </row>
    <row r="14" spans="1:6" s="226" customFormat="1" x14ac:dyDescent="0.25">
      <c r="B14" s="227">
        <v>8</v>
      </c>
      <c r="C14" s="228" t="s">
        <v>30</v>
      </c>
      <c r="D14" s="229" t="s">
        <v>284</v>
      </c>
      <c r="E14" s="230" t="s">
        <v>370</v>
      </c>
      <c r="F14" s="434">
        <v>0.9689233314904776</v>
      </c>
    </row>
    <row r="15" spans="1:6" s="226" customFormat="1" x14ac:dyDescent="0.25">
      <c r="B15" s="227">
        <v>9</v>
      </c>
      <c r="C15" s="228" t="s">
        <v>60</v>
      </c>
      <c r="D15" s="229" t="s">
        <v>283</v>
      </c>
      <c r="E15" s="230" t="s">
        <v>370</v>
      </c>
      <c r="F15" s="434">
        <v>0.88470158978368518</v>
      </c>
    </row>
    <row r="16" spans="1:6" s="226" customFormat="1" x14ac:dyDescent="0.25">
      <c r="B16" s="227">
        <v>10</v>
      </c>
      <c r="C16" s="228" t="s">
        <v>3</v>
      </c>
      <c r="D16" s="229" t="s">
        <v>291</v>
      </c>
      <c r="E16" s="230" t="s">
        <v>370</v>
      </c>
      <c r="F16" s="434">
        <v>0.89796425024826221</v>
      </c>
    </row>
    <row r="17" spans="2:6" s="226" customFormat="1" x14ac:dyDescent="0.25">
      <c r="B17" s="227">
        <v>11</v>
      </c>
      <c r="C17" s="228" t="s">
        <v>18</v>
      </c>
      <c r="D17" s="229" t="s">
        <v>86</v>
      </c>
      <c r="E17" s="230" t="s">
        <v>371</v>
      </c>
      <c r="F17" s="434">
        <v>0.60541110175358148</v>
      </c>
    </row>
    <row r="18" spans="2:6" s="226" customFormat="1" x14ac:dyDescent="0.25">
      <c r="B18" s="227">
        <v>12</v>
      </c>
      <c r="C18" s="228" t="s">
        <v>31</v>
      </c>
      <c r="D18" s="229" t="s">
        <v>288</v>
      </c>
      <c r="E18" s="230" t="s">
        <v>370</v>
      </c>
      <c r="F18" s="434">
        <v>0.82212054050189465</v>
      </c>
    </row>
    <row r="19" spans="2:6" s="226" customFormat="1" x14ac:dyDescent="0.25">
      <c r="B19" s="227">
        <v>13</v>
      </c>
      <c r="C19" s="228" t="s">
        <v>32</v>
      </c>
      <c r="D19" s="229" t="s">
        <v>289</v>
      </c>
      <c r="E19" s="230" t="s">
        <v>370</v>
      </c>
      <c r="F19" s="434">
        <v>0.88358780206943976</v>
      </c>
    </row>
    <row r="20" spans="2:6" s="226" customFormat="1" x14ac:dyDescent="0.25">
      <c r="B20" s="227">
        <v>14</v>
      </c>
      <c r="C20" s="228" t="s">
        <v>57</v>
      </c>
      <c r="D20" s="229" t="s">
        <v>295</v>
      </c>
      <c r="E20" s="230" t="s">
        <v>370</v>
      </c>
      <c r="F20" s="434">
        <v>1</v>
      </c>
    </row>
    <row r="21" spans="2:6" s="226" customFormat="1" x14ac:dyDescent="0.25">
      <c r="B21" s="227">
        <v>15</v>
      </c>
      <c r="C21" s="228" t="s">
        <v>34</v>
      </c>
      <c r="D21" s="229" t="s">
        <v>293</v>
      </c>
      <c r="E21" s="230" t="s">
        <v>370</v>
      </c>
      <c r="F21" s="434">
        <v>1</v>
      </c>
    </row>
    <row r="22" spans="2:6" s="226" customFormat="1" x14ac:dyDescent="0.25">
      <c r="B22" s="227">
        <v>16</v>
      </c>
      <c r="C22" s="228" t="s">
        <v>35</v>
      </c>
      <c r="D22" s="229" t="s">
        <v>292</v>
      </c>
      <c r="E22" s="230" t="s">
        <v>370</v>
      </c>
      <c r="F22" s="434">
        <v>1.0050785355208813</v>
      </c>
    </row>
    <row r="23" spans="2:6" s="226" customFormat="1" x14ac:dyDescent="0.25">
      <c r="B23" s="227">
        <v>17</v>
      </c>
      <c r="C23" s="228" t="s">
        <v>36</v>
      </c>
      <c r="D23" s="229" t="s">
        <v>296</v>
      </c>
      <c r="E23" s="230" t="s">
        <v>370</v>
      </c>
      <c r="F23" s="434">
        <v>0.82306200926438611</v>
      </c>
    </row>
    <row r="24" spans="2:6" s="226" customFormat="1" x14ac:dyDescent="0.25">
      <c r="B24" s="227">
        <v>18</v>
      </c>
      <c r="C24" s="228" t="s">
        <v>11</v>
      </c>
      <c r="D24" s="229" t="s">
        <v>297</v>
      </c>
      <c r="E24" s="230" t="s">
        <v>371</v>
      </c>
      <c r="F24" s="434">
        <v>0.50006911327666048</v>
      </c>
    </row>
    <row r="25" spans="2:6" s="226" customFormat="1" x14ac:dyDescent="0.25">
      <c r="B25" s="227">
        <v>19</v>
      </c>
      <c r="C25" s="228" t="s">
        <v>51</v>
      </c>
      <c r="D25" s="229" t="s">
        <v>298</v>
      </c>
      <c r="E25" s="230" t="s">
        <v>371</v>
      </c>
      <c r="F25" s="434">
        <v>0.66296054901660084</v>
      </c>
    </row>
    <row r="26" spans="2:6" s="226" customFormat="1" x14ac:dyDescent="0.25">
      <c r="B26" s="227">
        <v>20</v>
      </c>
      <c r="C26" s="228" t="s">
        <v>260</v>
      </c>
      <c r="D26" s="229" t="s">
        <v>300</v>
      </c>
      <c r="E26" s="230" t="s">
        <v>370</v>
      </c>
      <c r="F26" s="434">
        <v>1.0258121175673225</v>
      </c>
    </row>
    <row r="27" spans="2:6" s="226" customFormat="1" x14ac:dyDescent="0.25">
      <c r="B27" s="227">
        <v>21</v>
      </c>
      <c r="C27" s="228" t="s">
        <v>39</v>
      </c>
      <c r="D27" s="229" t="s">
        <v>301</v>
      </c>
      <c r="E27" s="230" t="s">
        <v>86</v>
      </c>
      <c r="F27" s="434">
        <v>0.49985483935719455</v>
      </c>
    </row>
    <row r="28" spans="2:6" s="226" customFormat="1" x14ac:dyDescent="0.25">
      <c r="B28" s="227">
        <v>22</v>
      </c>
      <c r="C28" s="228" t="s">
        <v>20</v>
      </c>
      <c r="D28" s="229" t="s">
        <v>302</v>
      </c>
      <c r="E28" s="230" t="s">
        <v>370</v>
      </c>
      <c r="F28" s="434">
        <v>0.98311466116060708</v>
      </c>
    </row>
    <row r="29" spans="2:6" s="226" customFormat="1" x14ac:dyDescent="0.25">
      <c r="B29" s="227">
        <v>23</v>
      </c>
      <c r="C29" s="228" t="s">
        <v>253</v>
      </c>
      <c r="D29" s="229" t="s">
        <v>330</v>
      </c>
      <c r="E29" s="230" t="s">
        <v>370</v>
      </c>
      <c r="F29" s="434">
        <v>0.91615848253855703</v>
      </c>
    </row>
    <row r="30" spans="2:6" s="226" customFormat="1" x14ac:dyDescent="0.25">
      <c r="B30" s="227">
        <v>24</v>
      </c>
      <c r="C30" s="228" t="s">
        <v>12</v>
      </c>
      <c r="D30" s="229" t="s">
        <v>308</v>
      </c>
      <c r="E30" s="230" t="s">
        <v>86</v>
      </c>
      <c r="F30" s="434">
        <v>0.3793248841417991</v>
      </c>
    </row>
    <row r="31" spans="2:6" s="226" customFormat="1" x14ac:dyDescent="0.25">
      <c r="B31" s="227">
        <v>25</v>
      </c>
      <c r="C31" s="228" t="s">
        <v>74</v>
      </c>
      <c r="D31" s="229" t="s">
        <v>309</v>
      </c>
      <c r="E31" s="230" t="s">
        <v>371</v>
      </c>
      <c r="F31" s="434">
        <v>0.78015169061523282</v>
      </c>
    </row>
    <row r="32" spans="2:6" s="226" customFormat="1" x14ac:dyDescent="0.25">
      <c r="B32" s="227">
        <v>26</v>
      </c>
      <c r="C32" s="228" t="s">
        <v>369</v>
      </c>
      <c r="D32" s="229" t="s">
        <v>368</v>
      </c>
      <c r="E32" s="230" t="s">
        <v>371</v>
      </c>
      <c r="F32" s="434">
        <v>0.52458994514807356</v>
      </c>
    </row>
    <row r="33" spans="2:6" s="226" customFormat="1" x14ac:dyDescent="0.25">
      <c r="B33" s="227">
        <v>27</v>
      </c>
      <c r="C33" s="228" t="s">
        <v>40</v>
      </c>
      <c r="D33" s="229" t="s">
        <v>310</v>
      </c>
      <c r="E33" s="230" t="s">
        <v>371</v>
      </c>
      <c r="F33" s="434">
        <v>0.58274049617353607</v>
      </c>
    </row>
    <row r="34" spans="2:6" s="226" customFormat="1" x14ac:dyDescent="0.25">
      <c r="B34" s="227">
        <v>28</v>
      </c>
      <c r="C34" s="228" t="s">
        <v>515</v>
      </c>
      <c r="D34" s="229" t="s">
        <v>511</v>
      </c>
      <c r="E34" s="230" t="s">
        <v>370</v>
      </c>
      <c r="F34" s="434">
        <v>0.9476761367452482</v>
      </c>
    </row>
    <row r="35" spans="2:6" s="226" customFormat="1" x14ac:dyDescent="0.25">
      <c r="B35" s="227">
        <v>29</v>
      </c>
      <c r="C35" s="228" t="s">
        <v>66</v>
      </c>
      <c r="D35" s="229" t="s">
        <v>314</v>
      </c>
      <c r="E35" s="230" t="s">
        <v>370</v>
      </c>
      <c r="F35" s="434">
        <v>0.99831481784170029</v>
      </c>
    </row>
    <row r="36" spans="2:6" s="226" customFormat="1" x14ac:dyDescent="0.25">
      <c r="B36" s="227">
        <v>30</v>
      </c>
      <c r="C36" s="228" t="s">
        <v>21</v>
      </c>
      <c r="D36" s="229" t="s">
        <v>315</v>
      </c>
      <c r="E36" s="230" t="s">
        <v>370</v>
      </c>
      <c r="F36" s="434">
        <v>0.8675874808455255</v>
      </c>
    </row>
    <row r="37" spans="2:6" s="226" customFormat="1" x14ac:dyDescent="0.25">
      <c r="B37" s="227">
        <v>31</v>
      </c>
      <c r="C37" s="228" t="s">
        <v>22</v>
      </c>
      <c r="D37" s="229" t="s">
        <v>316</v>
      </c>
      <c r="E37" s="230" t="s">
        <v>370</v>
      </c>
      <c r="F37" s="434">
        <v>0.82212039553860683</v>
      </c>
    </row>
    <row r="38" spans="2:6" s="226" customFormat="1" x14ac:dyDescent="0.25">
      <c r="B38" s="227">
        <v>32</v>
      </c>
      <c r="C38" s="228" t="s">
        <v>23</v>
      </c>
      <c r="D38" s="229" t="s">
        <v>322</v>
      </c>
      <c r="E38" s="230" t="s">
        <v>370</v>
      </c>
      <c r="F38" s="434">
        <v>0.87566221995276694</v>
      </c>
    </row>
    <row r="39" spans="2:6" s="226" customFormat="1" x14ac:dyDescent="0.25">
      <c r="B39" s="227">
        <v>33</v>
      </c>
      <c r="C39" s="228" t="s">
        <v>53</v>
      </c>
      <c r="D39" s="229" t="s">
        <v>317</v>
      </c>
      <c r="E39" s="230" t="s">
        <v>370</v>
      </c>
      <c r="F39" s="434">
        <v>1</v>
      </c>
    </row>
    <row r="40" spans="2:6" s="226" customFormat="1" x14ac:dyDescent="0.25">
      <c r="B40" s="227">
        <v>34</v>
      </c>
      <c r="C40" s="228" t="s">
        <v>41</v>
      </c>
      <c r="D40" s="229" t="s">
        <v>321</v>
      </c>
      <c r="E40" s="230" t="s">
        <v>370</v>
      </c>
      <c r="F40" s="434">
        <v>1</v>
      </c>
    </row>
    <row r="41" spans="2:6" s="226" customFormat="1" x14ac:dyDescent="0.25">
      <c r="B41" s="227">
        <v>35</v>
      </c>
      <c r="C41" s="228" t="s">
        <v>42</v>
      </c>
      <c r="D41" s="229" t="s">
        <v>320</v>
      </c>
      <c r="E41" s="230" t="s">
        <v>370</v>
      </c>
      <c r="F41" s="434">
        <v>0.9801980503746146</v>
      </c>
    </row>
    <row r="42" spans="2:6" s="226" customFormat="1" x14ac:dyDescent="0.25">
      <c r="B42" s="227">
        <v>36</v>
      </c>
      <c r="C42" s="228" t="s">
        <v>24</v>
      </c>
      <c r="D42" s="229" t="s">
        <v>323</v>
      </c>
      <c r="E42" s="230" t="s">
        <v>370</v>
      </c>
      <c r="F42" s="434">
        <v>1</v>
      </c>
    </row>
    <row r="43" spans="2:6" s="226" customFormat="1" x14ac:dyDescent="0.25">
      <c r="B43" s="227">
        <v>37</v>
      </c>
      <c r="C43" s="228" t="s">
        <v>43</v>
      </c>
      <c r="D43" s="229" t="s">
        <v>324</v>
      </c>
      <c r="E43" s="230" t="s">
        <v>371</v>
      </c>
      <c r="F43" s="434">
        <v>0.74817741739001753</v>
      </c>
    </row>
    <row r="44" spans="2:6" s="226" customFormat="1" x14ac:dyDescent="0.25">
      <c r="B44" s="227">
        <v>38</v>
      </c>
      <c r="C44" s="228" t="s">
        <v>45</v>
      </c>
      <c r="D44" s="229" t="s">
        <v>318</v>
      </c>
      <c r="E44" s="230" t="s">
        <v>371</v>
      </c>
      <c r="F44" s="434">
        <v>0.62895876376192228</v>
      </c>
    </row>
    <row r="45" spans="2:6" s="226" customFormat="1" x14ac:dyDescent="0.25">
      <c r="B45" s="227">
        <v>39</v>
      </c>
      <c r="C45" s="228" t="s">
        <v>13</v>
      </c>
      <c r="D45" s="229" t="s">
        <v>326</v>
      </c>
      <c r="E45" s="230" t="s">
        <v>371</v>
      </c>
      <c r="F45" s="434">
        <v>0.75178020413007363</v>
      </c>
    </row>
    <row r="46" spans="2:6" s="226" customFormat="1" x14ac:dyDescent="0.25">
      <c r="B46" s="227">
        <v>40</v>
      </c>
      <c r="C46" s="228" t="s">
        <v>25</v>
      </c>
      <c r="D46" s="229" t="s">
        <v>328</v>
      </c>
      <c r="E46" s="230" t="s">
        <v>371</v>
      </c>
      <c r="F46" s="434">
        <v>0.75848182824927013</v>
      </c>
    </row>
    <row r="47" spans="2:6" s="226" customFormat="1" x14ac:dyDescent="0.25">
      <c r="B47" s="227">
        <v>41</v>
      </c>
      <c r="C47" s="228" t="s">
        <v>7</v>
      </c>
      <c r="D47" s="229" t="s">
        <v>327</v>
      </c>
      <c r="E47" s="230" t="s">
        <v>370</v>
      </c>
      <c r="F47" s="434">
        <v>0.911467366016666</v>
      </c>
    </row>
    <row r="48" spans="2:6" s="226" customFormat="1" x14ac:dyDescent="0.25">
      <c r="B48" s="227">
        <v>42</v>
      </c>
      <c r="C48" s="228" t="s">
        <v>62</v>
      </c>
      <c r="D48" s="229" t="s">
        <v>329</v>
      </c>
      <c r="E48" s="230" t="s">
        <v>370</v>
      </c>
      <c r="F48" s="434">
        <v>1.0182439091471658</v>
      </c>
    </row>
    <row r="49" spans="2:6" s="226" customFormat="1" x14ac:dyDescent="0.25">
      <c r="B49" s="227">
        <v>43</v>
      </c>
      <c r="C49" s="228" t="s">
        <v>75</v>
      </c>
      <c r="D49" s="229" t="s">
        <v>331</v>
      </c>
      <c r="E49" s="230" t="s">
        <v>370</v>
      </c>
      <c r="F49" s="434">
        <v>0.97107572768433081</v>
      </c>
    </row>
    <row r="50" spans="2:6" s="226" customFormat="1" x14ac:dyDescent="0.25">
      <c r="B50" s="227">
        <v>44</v>
      </c>
      <c r="C50" s="228" t="s">
        <v>76</v>
      </c>
      <c r="D50" s="229" t="s">
        <v>333</v>
      </c>
      <c r="E50" s="230" t="s">
        <v>370</v>
      </c>
      <c r="F50" s="434">
        <v>0.98020395920815839</v>
      </c>
    </row>
    <row r="51" spans="2:6" s="226" customFormat="1" x14ac:dyDescent="0.25">
      <c r="B51" s="227">
        <v>45</v>
      </c>
      <c r="C51" s="228" t="s">
        <v>14</v>
      </c>
      <c r="D51" s="229" t="s">
        <v>334</v>
      </c>
      <c r="E51" s="230" t="s">
        <v>371</v>
      </c>
      <c r="F51" s="434">
        <v>0.82606590085814458</v>
      </c>
    </row>
    <row r="52" spans="2:6" s="226" customFormat="1" x14ac:dyDescent="0.25">
      <c r="B52" s="227">
        <v>46</v>
      </c>
      <c r="C52" s="228" t="s">
        <v>59</v>
      </c>
      <c r="D52" s="229" t="s">
        <v>336</v>
      </c>
      <c r="E52" s="230" t="s">
        <v>370</v>
      </c>
      <c r="F52" s="434">
        <v>1</v>
      </c>
    </row>
    <row r="53" spans="2:6" s="226" customFormat="1" x14ac:dyDescent="0.25">
      <c r="B53" s="227">
        <v>47</v>
      </c>
      <c r="C53" s="228" t="s">
        <v>26</v>
      </c>
      <c r="D53" s="229" t="s">
        <v>335</v>
      </c>
      <c r="E53" s="230" t="s">
        <v>370</v>
      </c>
      <c r="F53" s="434">
        <v>0.98347336349367565</v>
      </c>
    </row>
    <row r="54" spans="2:6" s="226" customFormat="1" x14ac:dyDescent="0.25">
      <c r="B54" s="227">
        <v>48</v>
      </c>
      <c r="C54" s="228" t="s">
        <v>257</v>
      </c>
      <c r="D54" s="229" t="s">
        <v>337</v>
      </c>
      <c r="E54" s="230" t="s">
        <v>370</v>
      </c>
      <c r="F54" s="434">
        <v>0.99337195892319707</v>
      </c>
    </row>
    <row r="55" spans="2:6" s="226" customFormat="1" x14ac:dyDescent="0.25">
      <c r="B55" s="227"/>
      <c r="C55" s="228"/>
      <c r="D55" s="229"/>
      <c r="E55" s="230"/>
      <c r="F55" s="434"/>
    </row>
    <row r="56" spans="2:6" s="226" customFormat="1" x14ac:dyDescent="0.25">
      <c r="B56" s="227">
        <v>1</v>
      </c>
      <c r="C56" s="444" t="s">
        <v>530</v>
      </c>
      <c r="D56" s="445" t="s">
        <v>529</v>
      </c>
      <c r="E56" s="230" t="s">
        <v>370</v>
      </c>
      <c r="F56" s="434">
        <v>1</v>
      </c>
    </row>
    <row r="57" spans="2:6" s="226" customFormat="1" x14ac:dyDescent="0.25">
      <c r="B57" s="227">
        <v>2</v>
      </c>
      <c r="C57" s="228" t="s">
        <v>520</v>
      </c>
      <c r="D57" s="229" t="s">
        <v>442</v>
      </c>
      <c r="E57" s="230" t="s">
        <v>370</v>
      </c>
      <c r="F57" s="434">
        <v>1</v>
      </c>
    </row>
    <row r="58" spans="2:6" s="226" customFormat="1" x14ac:dyDescent="0.25">
      <c r="B58" s="227">
        <v>3</v>
      </c>
      <c r="C58" s="228" t="s">
        <v>521</v>
      </c>
      <c r="D58" s="229" t="s">
        <v>444</v>
      </c>
      <c r="E58" s="230" t="s">
        <v>86</v>
      </c>
      <c r="F58" s="434">
        <v>0.20685175054704596</v>
      </c>
    </row>
    <row r="59" spans="2:6" s="226" customFormat="1" x14ac:dyDescent="0.25">
      <c r="B59" s="227">
        <v>4</v>
      </c>
      <c r="C59" s="228" t="s">
        <v>522</v>
      </c>
      <c r="D59" s="229" t="s">
        <v>445</v>
      </c>
      <c r="E59" s="230" t="s">
        <v>370</v>
      </c>
      <c r="F59" s="434">
        <v>1</v>
      </c>
    </row>
    <row r="60" spans="2:6" s="226" customFormat="1" x14ac:dyDescent="0.25">
      <c r="B60" s="227">
        <v>5</v>
      </c>
      <c r="C60" s="228" t="s">
        <v>523</v>
      </c>
      <c r="D60" s="229" t="s">
        <v>446</v>
      </c>
      <c r="E60" s="230" t="s">
        <v>371</v>
      </c>
      <c r="F60" s="434">
        <v>0.78488758123806135</v>
      </c>
    </row>
    <row r="61" spans="2:6" s="226" customFormat="1" x14ac:dyDescent="0.25">
      <c r="B61" s="227">
        <v>6</v>
      </c>
      <c r="C61" s="228" t="s">
        <v>524</v>
      </c>
      <c r="D61" s="229" t="s">
        <v>448</v>
      </c>
      <c r="E61" s="230" t="s">
        <v>370</v>
      </c>
      <c r="F61" s="434">
        <v>0.95403000000000004</v>
      </c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>
        <v>1</v>
      </c>
      <c r="C63" s="228" t="s">
        <v>1</v>
      </c>
      <c r="D63" s="229" t="s">
        <v>282</v>
      </c>
      <c r="E63" s="230"/>
    </row>
    <row r="64" spans="2:6" s="226" customFormat="1" x14ac:dyDescent="0.25">
      <c r="B64" s="227">
        <v>2</v>
      </c>
      <c r="C64" s="228" t="s">
        <v>265</v>
      </c>
      <c r="D64" s="229" t="s">
        <v>313</v>
      </c>
      <c r="E64" s="230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41639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227">
        <f t="shared" ref="B7:B62" ca="1" si="0">OFFSET( B7, -1, 0 ) + 1</f>
        <v>1</v>
      </c>
      <c r="C7" s="228" t="s">
        <v>15</v>
      </c>
      <c r="D7" s="229" t="s">
        <v>276</v>
      </c>
      <c r="E7" s="230" t="s">
        <v>370</v>
      </c>
      <c r="F7" s="434">
        <v>0.90911182696732629</v>
      </c>
    </row>
    <row r="8" spans="1:6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  <c r="F8" s="434">
        <v>0.88890788668514453</v>
      </c>
    </row>
    <row r="9" spans="1:6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  <c r="F9" s="434">
        <v>0.97514010633711745</v>
      </c>
    </row>
    <row r="10" spans="1:6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  <c r="F10" s="434">
        <v>0.8323465806360123</v>
      </c>
    </row>
    <row r="11" spans="1:6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  <c r="F11" s="434">
        <v>0.9035001305616811</v>
      </c>
    </row>
    <row r="12" spans="1:6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370</v>
      </c>
      <c r="F12" s="434">
        <v>0.85971896000648229</v>
      </c>
    </row>
    <row r="13" spans="1:6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  <c r="F13" s="434">
        <v>0.66671239140374938</v>
      </c>
    </row>
    <row r="14" spans="1:6" s="226" customFormat="1" x14ac:dyDescent="0.25">
      <c r="B14" s="227">
        <f t="shared" ca="1" si="0"/>
        <v>8</v>
      </c>
      <c r="C14" s="228" t="s">
        <v>30</v>
      </c>
      <c r="D14" s="229" t="s">
        <v>284</v>
      </c>
      <c r="E14" s="230" t="s">
        <v>370</v>
      </c>
      <c r="F14" s="434">
        <v>0.93557933053746112</v>
      </c>
    </row>
    <row r="15" spans="1:6" s="226" customFormat="1" x14ac:dyDescent="0.25">
      <c r="B15" s="227">
        <f t="shared" ca="1" si="0"/>
        <v>9</v>
      </c>
      <c r="C15" s="228" t="s">
        <v>60</v>
      </c>
      <c r="D15" s="229" t="s">
        <v>283</v>
      </c>
      <c r="E15" s="230" t="s">
        <v>370</v>
      </c>
      <c r="F15" s="434">
        <v>0.87683739090491497</v>
      </c>
    </row>
    <row r="16" spans="1:6" s="226" customFormat="1" x14ac:dyDescent="0.25">
      <c r="B16" s="227">
        <f t="shared" ca="1" si="0"/>
        <v>10</v>
      </c>
      <c r="C16" s="228" t="s">
        <v>3</v>
      </c>
      <c r="D16" s="229" t="s">
        <v>291</v>
      </c>
      <c r="E16" s="230" t="s">
        <v>370</v>
      </c>
      <c r="F16" s="434">
        <v>0.89118508130981378</v>
      </c>
    </row>
    <row r="17" spans="2:6" s="226" customFormat="1" x14ac:dyDescent="0.25">
      <c r="B17" s="227">
        <f t="shared" ca="1" si="0"/>
        <v>11</v>
      </c>
      <c r="C17" s="228" t="s">
        <v>18</v>
      </c>
      <c r="D17" s="229" t="s">
        <v>86</v>
      </c>
      <c r="E17" s="230" t="s">
        <v>371</v>
      </c>
      <c r="F17" s="434">
        <v>0.6031767271522398</v>
      </c>
    </row>
    <row r="18" spans="2:6" s="226" customFormat="1" x14ac:dyDescent="0.25">
      <c r="B18" s="227">
        <f t="shared" ca="1" si="0"/>
        <v>12</v>
      </c>
      <c r="C18" s="228" t="s">
        <v>31</v>
      </c>
      <c r="D18" s="229" t="s">
        <v>288</v>
      </c>
      <c r="E18" s="230" t="s">
        <v>370</v>
      </c>
      <c r="F18" s="434">
        <v>0.82691343743975321</v>
      </c>
    </row>
    <row r="19" spans="2:6" s="226" customFormat="1" x14ac:dyDescent="0.25">
      <c r="B19" s="227">
        <f t="shared" ca="1" si="0"/>
        <v>13</v>
      </c>
      <c r="C19" s="228" t="s">
        <v>32</v>
      </c>
      <c r="D19" s="229" t="s">
        <v>289</v>
      </c>
      <c r="E19" s="230" t="s">
        <v>370</v>
      </c>
      <c r="F19" s="434">
        <v>0.87022887461992182</v>
      </c>
    </row>
    <row r="20" spans="2:6" s="226" customFormat="1" x14ac:dyDescent="0.25">
      <c r="B20" s="227">
        <f t="shared" ca="1" si="0"/>
        <v>14</v>
      </c>
      <c r="C20" s="228" t="s">
        <v>57</v>
      </c>
      <c r="D20" s="229" t="s">
        <v>295</v>
      </c>
      <c r="E20" s="230" t="s">
        <v>370</v>
      </c>
      <c r="F20" s="434">
        <v>1</v>
      </c>
    </row>
    <row r="21" spans="2:6" s="226" customFormat="1" x14ac:dyDescent="0.25">
      <c r="B21" s="227">
        <f t="shared" ca="1" si="0"/>
        <v>15</v>
      </c>
      <c r="C21" s="228" t="s">
        <v>34</v>
      </c>
      <c r="D21" s="229" t="s">
        <v>293</v>
      </c>
      <c r="E21" s="230" t="s">
        <v>370</v>
      </c>
      <c r="F21" s="434">
        <v>1</v>
      </c>
    </row>
    <row r="22" spans="2:6" s="226" customFormat="1" x14ac:dyDescent="0.25">
      <c r="B22" s="227">
        <f t="shared" ca="1" si="0"/>
        <v>16</v>
      </c>
      <c r="C22" s="228" t="s">
        <v>35</v>
      </c>
      <c r="D22" s="229" t="s">
        <v>292</v>
      </c>
      <c r="E22" s="230" t="s">
        <v>370</v>
      </c>
      <c r="F22" s="434">
        <v>1.0060255146162436</v>
      </c>
    </row>
    <row r="23" spans="2:6" s="226" customFormat="1" x14ac:dyDescent="0.25">
      <c r="B23" s="227">
        <f t="shared" ca="1" si="0"/>
        <v>17</v>
      </c>
      <c r="C23" s="228" t="s">
        <v>36</v>
      </c>
      <c r="D23" s="229" t="s">
        <v>296</v>
      </c>
      <c r="E23" s="230" t="s">
        <v>370</v>
      </c>
      <c r="F23" s="434">
        <v>0.81876283997081911</v>
      </c>
    </row>
    <row r="24" spans="2:6" s="226" customFormat="1" x14ac:dyDescent="0.25">
      <c r="B24" s="227">
        <f t="shared" ca="1" si="0"/>
        <v>18</v>
      </c>
      <c r="C24" s="228" t="s">
        <v>11</v>
      </c>
      <c r="D24" s="229" t="s">
        <v>297</v>
      </c>
      <c r="E24" s="230" t="s">
        <v>371</v>
      </c>
      <c r="F24" s="434">
        <v>0.52044442220109099</v>
      </c>
    </row>
    <row r="25" spans="2:6" s="226" customFormat="1" x14ac:dyDescent="0.25">
      <c r="B25" s="227">
        <f t="shared" ca="1" si="0"/>
        <v>19</v>
      </c>
      <c r="C25" s="228" t="s">
        <v>51</v>
      </c>
      <c r="D25" s="229" t="s">
        <v>298</v>
      </c>
      <c r="E25" s="230" t="s">
        <v>371</v>
      </c>
      <c r="F25" s="434">
        <v>0.65306203395208628</v>
      </c>
    </row>
    <row r="26" spans="2:6" s="226" customFormat="1" x14ac:dyDescent="0.25">
      <c r="B26" s="227">
        <f t="shared" ca="1" si="0"/>
        <v>20</v>
      </c>
      <c r="C26" s="228" t="s">
        <v>260</v>
      </c>
      <c r="D26" s="229" t="s">
        <v>300</v>
      </c>
      <c r="E26" s="230" t="s">
        <v>370</v>
      </c>
      <c r="F26" s="434">
        <v>1.0228882945055842</v>
      </c>
    </row>
    <row r="27" spans="2:6" s="226" customFormat="1" x14ac:dyDescent="0.25">
      <c r="B27" s="227">
        <f t="shared" ca="1" si="0"/>
        <v>21</v>
      </c>
      <c r="C27" s="228" t="s">
        <v>39</v>
      </c>
      <c r="D27" s="229" t="s">
        <v>301</v>
      </c>
      <c r="E27" s="230" t="s">
        <v>86</v>
      </c>
      <c r="F27" s="434">
        <v>0.49198330297240517</v>
      </c>
    </row>
    <row r="28" spans="2:6" s="226" customFormat="1" x14ac:dyDescent="0.25">
      <c r="B28" s="227">
        <f t="shared" ca="1" si="0"/>
        <v>22</v>
      </c>
      <c r="C28" s="228" t="s">
        <v>20</v>
      </c>
      <c r="D28" s="229" t="s">
        <v>302</v>
      </c>
      <c r="E28" s="230" t="s">
        <v>370</v>
      </c>
      <c r="F28" s="434">
        <v>0.98170363550581841</v>
      </c>
    </row>
    <row r="29" spans="2:6" s="226" customFormat="1" x14ac:dyDescent="0.25">
      <c r="B29" s="227">
        <f t="shared" ca="1" si="0"/>
        <v>23</v>
      </c>
      <c r="C29" s="228" t="s">
        <v>253</v>
      </c>
      <c r="D29" s="229" t="s">
        <v>330</v>
      </c>
      <c r="E29" s="230" t="s">
        <v>370</v>
      </c>
      <c r="F29" s="434">
        <v>0.86226708765064253</v>
      </c>
    </row>
    <row r="30" spans="2:6" s="226" customFormat="1" x14ac:dyDescent="0.25">
      <c r="B30" s="227">
        <f t="shared" ca="1" si="0"/>
        <v>24</v>
      </c>
      <c r="C30" s="228" t="s">
        <v>12</v>
      </c>
      <c r="D30" s="229" t="s">
        <v>308</v>
      </c>
      <c r="E30" s="230" t="s">
        <v>86</v>
      </c>
      <c r="F30" s="434">
        <v>0.37816533764451238</v>
      </c>
    </row>
    <row r="31" spans="2:6" s="226" customFormat="1" x14ac:dyDescent="0.25">
      <c r="B31" s="227">
        <f t="shared" ca="1" si="0"/>
        <v>25</v>
      </c>
      <c r="C31" s="228" t="s">
        <v>74</v>
      </c>
      <c r="D31" s="229" t="s">
        <v>309</v>
      </c>
      <c r="E31" s="230" t="s">
        <v>371</v>
      </c>
      <c r="F31" s="434">
        <v>0.77859929325041477</v>
      </c>
    </row>
    <row r="32" spans="2:6" s="226" customFormat="1" x14ac:dyDescent="0.25">
      <c r="B32" s="227">
        <f t="shared" ca="1" si="0"/>
        <v>26</v>
      </c>
      <c r="C32" s="228" t="s">
        <v>369</v>
      </c>
      <c r="D32" s="229" t="s">
        <v>368</v>
      </c>
      <c r="E32" s="230" t="s">
        <v>371</v>
      </c>
      <c r="F32" s="434">
        <v>0.52647678411681531</v>
      </c>
    </row>
    <row r="33" spans="2:6" s="226" customFormat="1" x14ac:dyDescent="0.25">
      <c r="B33" s="227">
        <f t="shared" ca="1" si="0"/>
        <v>27</v>
      </c>
      <c r="C33" s="228" t="s">
        <v>40</v>
      </c>
      <c r="D33" s="229" t="s">
        <v>310</v>
      </c>
      <c r="E33" s="230" t="s">
        <v>371</v>
      </c>
      <c r="F33" s="434">
        <v>0.57990014964310777</v>
      </c>
    </row>
    <row r="34" spans="2:6" s="226" customFormat="1" x14ac:dyDescent="0.25">
      <c r="B34" s="227">
        <f t="shared" ca="1" si="0"/>
        <v>28</v>
      </c>
      <c r="C34" s="228" t="s">
        <v>512</v>
      </c>
      <c r="D34" s="229" t="s">
        <v>511</v>
      </c>
      <c r="E34" s="230" t="s">
        <v>370</v>
      </c>
      <c r="F34" s="434">
        <v>0.96294364195643178</v>
      </c>
    </row>
    <row r="35" spans="2:6" s="226" customFormat="1" x14ac:dyDescent="0.25">
      <c r="B35" s="227">
        <f t="shared" ca="1" si="0"/>
        <v>29</v>
      </c>
      <c r="C35" s="228" t="s">
        <v>66</v>
      </c>
      <c r="D35" s="229" t="s">
        <v>314</v>
      </c>
      <c r="E35" s="230" t="s">
        <v>370</v>
      </c>
      <c r="F35" s="434">
        <v>0.99627347749551853</v>
      </c>
    </row>
    <row r="36" spans="2:6" s="226" customFormat="1" x14ac:dyDescent="0.25">
      <c r="B36" s="227">
        <f t="shared" ca="1" si="0"/>
        <v>30</v>
      </c>
      <c r="C36" s="228" t="s">
        <v>21</v>
      </c>
      <c r="D36" s="229" t="s">
        <v>315</v>
      </c>
      <c r="E36" s="230" t="s">
        <v>370</v>
      </c>
      <c r="F36" s="434">
        <v>0.84238124952105697</v>
      </c>
    </row>
    <row r="37" spans="2:6" s="226" customFormat="1" x14ac:dyDescent="0.25">
      <c r="B37" s="227">
        <f t="shared" ca="1" si="0"/>
        <v>31</v>
      </c>
      <c r="C37" s="228" t="s">
        <v>22</v>
      </c>
      <c r="D37" s="229" t="s">
        <v>316</v>
      </c>
      <c r="E37" s="230" t="s">
        <v>370</v>
      </c>
      <c r="F37" s="434">
        <v>0.80852170306243221</v>
      </c>
    </row>
    <row r="38" spans="2:6" s="226" customFormat="1" x14ac:dyDescent="0.25">
      <c r="B38" s="227">
        <f t="shared" ca="1" si="0"/>
        <v>32</v>
      </c>
      <c r="C38" s="228" t="s">
        <v>23</v>
      </c>
      <c r="D38" s="229" t="s">
        <v>322</v>
      </c>
      <c r="E38" s="230" t="s">
        <v>370</v>
      </c>
      <c r="F38" s="434">
        <v>0.87741631305987744</v>
      </c>
    </row>
    <row r="39" spans="2:6" s="226" customFormat="1" x14ac:dyDescent="0.25">
      <c r="B39" s="227">
        <f t="shared" ca="1" si="0"/>
        <v>33</v>
      </c>
      <c r="C39" s="228" t="s">
        <v>53</v>
      </c>
      <c r="D39" s="229" t="s">
        <v>317</v>
      </c>
      <c r="E39" s="230" t="s">
        <v>370</v>
      </c>
      <c r="F39" s="434">
        <v>1</v>
      </c>
    </row>
    <row r="40" spans="2:6" s="226" customFormat="1" x14ac:dyDescent="0.25">
      <c r="B40" s="227">
        <f t="shared" ca="1" si="0"/>
        <v>34</v>
      </c>
      <c r="C40" s="228" t="s">
        <v>41</v>
      </c>
      <c r="D40" s="229" t="s">
        <v>321</v>
      </c>
      <c r="E40" s="230" t="s">
        <v>370</v>
      </c>
      <c r="F40" s="434">
        <v>1</v>
      </c>
    </row>
    <row r="41" spans="2:6" s="226" customFormat="1" x14ac:dyDescent="0.25">
      <c r="B41" s="227">
        <f t="shared" ca="1" si="0"/>
        <v>35</v>
      </c>
      <c r="C41" s="228" t="s">
        <v>42</v>
      </c>
      <c r="D41" s="229" t="s">
        <v>320</v>
      </c>
      <c r="E41" s="230" t="s">
        <v>370</v>
      </c>
      <c r="F41" s="434">
        <v>0.97997112837509848</v>
      </c>
    </row>
    <row r="42" spans="2:6" s="226" customFormat="1" x14ac:dyDescent="0.25">
      <c r="B42" s="227">
        <f t="shared" ca="1" si="0"/>
        <v>36</v>
      </c>
      <c r="C42" s="228" t="s">
        <v>24</v>
      </c>
      <c r="D42" s="229" t="s">
        <v>323</v>
      </c>
      <c r="E42" s="230" t="s">
        <v>370</v>
      </c>
      <c r="F42" s="434">
        <v>1</v>
      </c>
    </row>
    <row r="43" spans="2:6" s="226" customFormat="1" x14ac:dyDescent="0.25">
      <c r="B43" s="227">
        <f t="shared" ca="1" si="0"/>
        <v>37</v>
      </c>
      <c r="C43" s="228" t="s">
        <v>43</v>
      </c>
      <c r="D43" s="229" t="s">
        <v>324</v>
      </c>
      <c r="E43" s="230" t="s">
        <v>371</v>
      </c>
      <c r="F43" s="434">
        <v>0.74506486245544123</v>
      </c>
    </row>
    <row r="44" spans="2:6" s="226" customFormat="1" x14ac:dyDescent="0.25">
      <c r="B44" s="227">
        <f t="shared" ca="1" si="0"/>
        <v>38</v>
      </c>
      <c r="C44" s="228" t="s">
        <v>45</v>
      </c>
      <c r="D44" s="229" t="s">
        <v>318</v>
      </c>
      <c r="E44" s="230" t="s">
        <v>371</v>
      </c>
      <c r="F44" s="434">
        <v>0.60635877252321502</v>
      </c>
    </row>
    <row r="45" spans="2:6" s="226" customFormat="1" x14ac:dyDescent="0.25">
      <c r="B45" s="227">
        <f t="shared" ca="1" si="0"/>
        <v>39</v>
      </c>
      <c r="C45" s="228" t="s">
        <v>13</v>
      </c>
      <c r="D45" s="229" t="s">
        <v>326</v>
      </c>
      <c r="E45" s="230" t="s">
        <v>371</v>
      </c>
      <c r="F45" s="434">
        <v>0.78000527565286204</v>
      </c>
    </row>
    <row r="46" spans="2:6" s="226" customFormat="1" x14ac:dyDescent="0.25">
      <c r="B46" s="227">
        <f t="shared" ca="1" si="0"/>
        <v>40</v>
      </c>
      <c r="C46" s="228" t="s">
        <v>25</v>
      </c>
      <c r="D46" s="229" t="s">
        <v>328</v>
      </c>
      <c r="E46" s="230" t="s">
        <v>371</v>
      </c>
      <c r="F46" s="434">
        <v>0.75327569541402639</v>
      </c>
    </row>
    <row r="47" spans="2:6" s="226" customFormat="1" x14ac:dyDescent="0.25">
      <c r="B47" s="227">
        <f t="shared" ca="1" si="0"/>
        <v>41</v>
      </c>
      <c r="C47" s="228" t="s">
        <v>7</v>
      </c>
      <c r="D47" s="229" t="s">
        <v>327</v>
      </c>
      <c r="E47" s="230" t="s">
        <v>370</v>
      </c>
      <c r="F47" s="434">
        <v>0.92100207603879403</v>
      </c>
    </row>
    <row r="48" spans="2:6" s="226" customFormat="1" x14ac:dyDescent="0.25">
      <c r="B48" s="227">
        <f t="shared" ca="1" si="0"/>
        <v>42</v>
      </c>
      <c r="C48" s="228" t="s">
        <v>62</v>
      </c>
      <c r="D48" s="229" t="s">
        <v>329</v>
      </c>
      <c r="E48" s="230" t="s">
        <v>370</v>
      </c>
      <c r="F48" s="434">
        <v>0.95973415682062291</v>
      </c>
    </row>
    <row r="49" spans="2:6" s="226" customFormat="1" x14ac:dyDescent="0.25">
      <c r="B49" s="227">
        <f t="shared" ca="1" si="0"/>
        <v>43</v>
      </c>
      <c r="C49" s="228" t="s">
        <v>75</v>
      </c>
      <c r="D49" s="229" t="s">
        <v>331</v>
      </c>
      <c r="E49" s="230" t="s">
        <v>370</v>
      </c>
      <c r="F49" s="434">
        <v>0.96437419083942755</v>
      </c>
    </row>
    <row r="50" spans="2:6" s="226" customFormat="1" x14ac:dyDescent="0.25">
      <c r="B50" s="227">
        <f t="shared" ca="1" si="0"/>
        <v>44</v>
      </c>
      <c r="C50" s="228" t="s">
        <v>76</v>
      </c>
      <c r="D50" s="229" t="s">
        <v>333</v>
      </c>
      <c r="E50" s="230" t="s">
        <v>370</v>
      </c>
      <c r="F50" s="434">
        <v>0.98316315446447966</v>
      </c>
    </row>
    <row r="51" spans="2:6" s="226" customFormat="1" x14ac:dyDescent="0.25">
      <c r="B51" s="227">
        <f t="shared" ca="1" si="0"/>
        <v>45</v>
      </c>
      <c r="C51" s="228" t="s">
        <v>427</v>
      </c>
      <c r="D51" s="229" t="s">
        <v>332</v>
      </c>
      <c r="E51" s="230" t="s">
        <v>370</v>
      </c>
      <c r="F51" s="434">
        <v>0.99953194476948282</v>
      </c>
    </row>
    <row r="52" spans="2:6" s="226" customFormat="1" x14ac:dyDescent="0.25">
      <c r="B52" s="227">
        <f t="shared" ca="1" si="0"/>
        <v>46</v>
      </c>
      <c r="C52" s="228" t="s">
        <v>14</v>
      </c>
      <c r="D52" s="229" t="s">
        <v>334</v>
      </c>
      <c r="E52" s="230" t="s">
        <v>371</v>
      </c>
      <c r="F52" s="434">
        <v>0.77742719397953985</v>
      </c>
    </row>
    <row r="53" spans="2:6" s="226" customFormat="1" x14ac:dyDescent="0.25">
      <c r="B53" s="227">
        <f t="shared" ca="1" si="0"/>
        <v>47</v>
      </c>
      <c r="C53" s="228" t="s">
        <v>59</v>
      </c>
      <c r="D53" s="229" t="s">
        <v>336</v>
      </c>
      <c r="E53" s="230" t="s">
        <v>370</v>
      </c>
      <c r="F53" s="434">
        <v>1</v>
      </c>
    </row>
    <row r="54" spans="2:6" s="226" customFormat="1" x14ac:dyDescent="0.25">
      <c r="B54" s="227">
        <f t="shared" ca="1" si="0"/>
        <v>48</v>
      </c>
      <c r="C54" s="228" t="s">
        <v>26</v>
      </c>
      <c r="D54" s="229" t="s">
        <v>335</v>
      </c>
      <c r="E54" s="230" t="s">
        <v>370</v>
      </c>
      <c r="F54" s="434">
        <v>0.97907836472707066</v>
      </c>
    </row>
    <row r="55" spans="2:6" s="226" customFormat="1" x14ac:dyDescent="0.25">
      <c r="B55" s="227">
        <f t="shared" ca="1" si="0"/>
        <v>49</v>
      </c>
      <c r="C55" s="228" t="s">
        <v>257</v>
      </c>
      <c r="D55" s="229" t="s">
        <v>337</v>
      </c>
      <c r="E55" s="230" t="s">
        <v>370</v>
      </c>
      <c r="F55" s="434">
        <v>0.99302150358307584</v>
      </c>
    </row>
    <row r="56" spans="2:6" s="226" customFormat="1" x14ac:dyDescent="0.25">
      <c r="B56" s="227"/>
      <c r="C56" s="228"/>
      <c r="D56" s="229"/>
      <c r="E56" s="230"/>
      <c r="F56" s="434"/>
    </row>
    <row r="57" spans="2:6" s="226" customFormat="1" x14ac:dyDescent="0.25">
      <c r="B57" s="227">
        <f t="shared" ca="1" si="0"/>
        <v>1</v>
      </c>
      <c r="C57" s="228" t="s">
        <v>451</v>
      </c>
      <c r="D57" s="229" t="s">
        <v>443</v>
      </c>
      <c r="E57" s="230" t="s">
        <v>370</v>
      </c>
      <c r="F57" s="434">
        <v>1</v>
      </c>
    </row>
    <row r="58" spans="2:6" s="226" customFormat="1" x14ac:dyDescent="0.25">
      <c r="B58" s="227">
        <f t="shared" ca="1" si="0"/>
        <v>2</v>
      </c>
      <c r="C58" s="228" t="s">
        <v>64</v>
      </c>
      <c r="D58" s="229" t="s">
        <v>442</v>
      </c>
      <c r="E58" s="230" t="s">
        <v>370</v>
      </c>
      <c r="F58" s="434">
        <v>1</v>
      </c>
    </row>
    <row r="59" spans="2:6" s="226" customFormat="1" x14ac:dyDescent="0.25">
      <c r="B59" s="227">
        <f t="shared" ca="1" si="0"/>
        <v>3</v>
      </c>
      <c r="C59" s="228" t="s">
        <v>248</v>
      </c>
      <c r="D59" s="229" t="s">
        <v>444</v>
      </c>
      <c r="E59" s="230" t="s">
        <v>86</v>
      </c>
      <c r="F59" s="434">
        <v>0.14258999999999999</v>
      </c>
    </row>
    <row r="60" spans="2:6" s="226" customFormat="1" x14ac:dyDescent="0.25">
      <c r="B60" s="227">
        <f t="shared" ca="1" si="0"/>
        <v>4</v>
      </c>
      <c r="C60" s="228" t="s">
        <v>58</v>
      </c>
      <c r="D60" s="229" t="s">
        <v>445</v>
      </c>
      <c r="E60" s="230" t="s">
        <v>370</v>
      </c>
      <c r="F60" s="434">
        <v>1</v>
      </c>
    </row>
    <row r="61" spans="2:6" s="226" customFormat="1" x14ac:dyDescent="0.25">
      <c r="B61" s="227">
        <f t="shared" ca="1" si="0"/>
        <v>5</v>
      </c>
      <c r="C61" s="228" t="s">
        <v>52</v>
      </c>
      <c r="D61" s="229" t="s">
        <v>446</v>
      </c>
      <c r="E61" s="230" t="s">
        <v>371</v>
      </c>
      <c r="F61" s="434">
        <v>0.77944722987807114</v>
      </c>
    </row>
    <row r="62" spans="2:6" s="226" customFormat="1" x14ac:dyDescent="0.25">
      <c r="B62" s="227">
        <f t="shared" ca="1" si="0"/>
        <v>6</v>
      </c>
      <c r="C62" s="228" t="s">
        <v>54</v>
      </c>
      <c r="D62" s="229" t="s">
        <v>448</v>
      </c>
      <c r="E62" s="230" t="s">
        <v>370</v>
      </c>
      <c r="F62" s="434">
        <v>0.94986000000000004</v>
      </c>
    </row>
    <row r="63" spans="2:6" s="226" customFormat="1" x14ac:dyDescent="0.25">
      <c r="B63" s="227"/>
      <c r="C63" s="228"/>
      <c r="D63" s="229"/>
      <c r="E63" s="230"/>
    </row>
    <row r="64" spans="2:6" s="226" customFormat="1" x14ac:dyDescent="0.25">
      <c r="B64" s="227">
        <f t="shared" ref="B64" ca="1" si="1">OFFSET( B64, -1, 0 ) + 1</f>
        <v>1</v>
      </c>
      <c r="C64" s="228" t="s">
        <v>1</v>
      </c>
      <c r="D64" s="229" t="s">
        <v>282</v>
      </c>
      <c r="E64" s="230"/>
    </row>
    <row r="65" spans="2:6" s="226" customFormat="1" x14ac:dyDescent="0.25">
      <c r="B65" s="227">
        <f ca="1">OFFSET( B65, -1, 0 ) + 1</f>
        <v>2</v>
      </c>
      <c r="C65" s="228" t="s">
        <v>265</v>
      </c>
      <c r="D65" s="229" t="s">
        <v>313</v>
      </c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5" s="214" customFormat="1" ht="18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41274</v>
      </c>
    </row>
    <row r="4" spans="1:5" x14ac:dyDescent="0.25">
      <c r="C4" s="214"/>
      <c r="D4" s="216"/>
    </row>
    <row r="5" spans="1:5" s="219" customFormat="1" ht="27.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3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370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30</v>
      </c>
      <c r="D14" s="229" t="s">
        <v>284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60</v>
      </c>
      <c r="D15" s="229" t="s">
        <v>283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</v>
      </c>
      <c r="D16" s="229" t="s">
        <v>291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18</v>
      </c>
      <c r="D17" s="229" t="s">
        <v>86</v>
      </c>
      <c r="E17" s="230" t="s">
        <v>371</v>
      </c>
    </row>
    <row r="18" spans="2:5" s="226" customFormat="1" x14ac:dyDescent="0.25">
      <c r="B18" s="227">
        <f t="shared" ca="1" si="0"/>
        <v>12</v>
      </c>
      <c r="C18" s="228" t="s">
        <v>31</v>
      </c>
      <c r="D18" s="229" t="s">
        <v>288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32</v>
      </c>
      <c r="D19" s="229" t="s">
        <v>289</v>
      </c>
      <c r="E19" s="230" t="s">
        <v>370</v>
      </c>
    </row>
    <row r="20" spans="2:5" s="226" customFormat="1" x14ac:dyDescent="0.25">
      <c r="B20" s="227">
        <f t="shared" ca="1" si="0"/>
        <v>14</v>
      </c>
      <c r="C20" s="228" t="s">
        <v>57</v>
      </c>
      <c r="D20" s="229" t="s">
        <v>295</v>
      </c>
      <c r="E20" s="230" t="s">
        <v>370</v>
      </c>
    </row>
    <row r="21" spans="2:5" s="226" customFormat="1" x14ac:dyDescent="0.25">
      <c r="B21" s="227">
        <f t="shared" ca="1" si="0"/>
        <v>15</v>
      </c>
      <c r="C21" s="228" t="s">
        <v>34</v>
      </c>
      <c r="D21" s="229" t="s">
        <v>293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35</v>
      </c>
      <c r="D22" s="229" t="s">
        <v>292</v>
      </c>
      <c r="E22" s="230" t="s">
        <v>370</v>
      </c>
    </row>
    <row r="23" spans="2:5" s="226" customFormat="1" x14ac:dyDescent="0.25">
      <c r="B23" s="227">
        <f t="shared" ca="1" si="0"/>
        <v>17</v>
      </c>
      <c r="C23" s="228" t="s">
        <v>36</v>
      </c>
      <c r="D23" s="229" t="s">
        <v>296</v>
      </c>
      <c r="E23" s="230" t="s">
        <v>370</v>
      </c>
    </row>
    <row r="24" spans="2:5" s="226" customFormat="1" x14ac:dyDescent="0.25">
      <c r="B24" s="227">
        <f t="shared" ca="1" si="0"/>
        <v>18</v>
      </c>
      <c r="C24" s="228" t="s">
        <v>11</v>
      </c>
      <c r="D24" s="229" t="s">
        <v>297</v>
      </c>
      <c r="E24" s="230" t="s">
        <v>371</v>
      </c>
    </row>
    <row r="25" spans="2:5" s="226" customFormat="1" x14ac:dyDescent="0.25">
      <c r="B25" s="227">
        <f t="shared" ca="1" si="0"/>
        <v>19</v>
      </c>
      <c r="C25" s="228" t="s">
        <v>51</v>
      </c>
      <c r="D25" s="229" t="s">
        <v>298</v>
      </c>
      <c r="E25" s="230" t="s">
        <v>371</v>
      </c>
    </row>
    <row r="26" spans="2:5" s="226" customFormat="1" x14ac:dyDescent="0.25">
      <c r="B26" s="227">
        <f t="shared" ca="1" si="0"/>
        <v>20</v>
      </c>
      <c r="C26" s="228" t="s">
        <v>260</v>
      </c>
      <c r="D26" s="229" t="s">
        <v>300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39</v>
      </c>
      <c r="D27" s="229" t="s">
        <v>301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20</v>
      </c>
      <c r="D28" s="229" t="s">
        <v>302</v>
      </c>
      <c r="E28" s="230" t="s">
        <v>370</v>
      </c>
    </row>
    <row r="29" spans="2:5" s="226" customFormat="1" x14ac:dyDescent="0.25">
      <c r="B29" s="227">
        <f t="shared" ca="1" si="0"/>
        <v>23</v>
      </c>
      <c r="C29" s="228" t="s">
        <v>253</v>
      </c>
      <c r="D29" s="229" t="s">
        <v>330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12</v>
      </c>
      <c r="D30" s="229" t="s">
        <v>308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74</v>
      </c>
      <c r="D31" s="229" t="s">
        <v>309</v>
      </c>
      <c r="E31" s="230" t="s">
        <v>371</v>
      </c>
    </row>
    <row r="32" spans="2:5" s="226" customFormat="1" x14ac:dyDescent="0.25">
      <c r="B32" s="227">
        <f t="shared" ca="1" si="0"/>
        <v>26</v>
      </c>
      <c r="C32" s="228" t="s">
        <v>369</v>
      </c>
      <c r="D32" s="229" t="s">
        <v>368</v>
      </c>
      <c r="E32" s="230" t="s">
        <v>371</v>
      </c>
    </row>
    <row r="33" spans="2:5" s="226" customFormat="1" x14ac:dyDescent="0.25">
      <c r="B33" s="227">
        <f t="shared" ca="1" si="0"/>
        <v>27</v>
      </c>
      <c r="C33" s="228" t="s">
        <v>40</v>
      </c>
      <c r="D33" s="229" t="s">
        <v>310</v>
      </c>
      <c r="E33" s="230" t="s">
        <v>371</v>
      </c>
    </row>
    <row r="34" spans="2:5" s="226" customFormat="1" x14ac:dyDescent="0.25">
      <c r="B34" s="227">
        <f t="shared" ca="1" si="0"/>
        <v>28</v>
      </c>
      <c r="C34" s="228" t="s">
        <v>512</v>
      </c>
      <c r="D34" s="229" t="s">
        <v>511</v>
      </c>
      <c r="E34" s="230" t="s">
        <v>370</v>
      </c>
    </row>
    <row r="35" spans="2:5" s="226" customFormat="1" x14ac:dyDescent="0.25">
      <c r="B35" s="227">
        <f t="shared" ca="1" si="0"/>
        <v>29</v>
      </c>
      <c r="C35" s="228" t="s">
        <v>66</v>
      </c>
      <c r="D35" s="229" t="s">
        <v>314</v>
      </c>
      <c r="E35" s="230" t="s">
        <v>370</v>
      </c>
    </row>
    <row r="36" spans="2:5" s="226" customFormat="1" x14ac:dyDescent="0.25">
      <c r="B36" s="227">
        <f t="shared" ca="1" si="0"/>
        <v>30</v>
      </c>
      <c r="C36" s="228" t="s">
        <v>265</v>
      </c>
      <c r="D36" s="229" t="s">
        <v>313</v>
      </c>
      <c r="E36" s="230" t="s">
        <v>370</v>
      </c>
    </row>
    <row r="37" spans="2:5" s="226" customFormat="1" x14ac:dyDescent="0.25">
      <c r="B37" s="227">
        <f t="shared" ca="1" si="0"/>
        <v>31</v>
      </c>
      <c r="C37" s="228" t="s">
        <v>21</v>
      </c>
      <c r="D37" s="229" t="s">
        <v>315</v>
      </c>
      <c r="E37" s="230" t="s">
        <v>371</v>
      </c>
    </row>
    <row r="38" spans="2:5" s="226" customFormat="1" x14ac:dyDescent="0.25">
      <c r="B38" s="227">
        <f t="shared" ca="1" si="0"/>
        <v>32</v>
      </c>
      <c r="C38" s="228" t="s">
        <v>22</v>
      </c>
      <c r="D38" s="229" t="s">
        <v>316</v>
      </c>
      <c r="E38" s="230" t="s">
        <v>371</v>
      </c>
    </row>
    <row r="39" spans="2:5" s="226" customFormat="1" x14ac:dyDescent="0.25">
      <c r="B39" s="227">
        <f t="shared" ca="1" si="0"/>
        <v>33</v>
      </c>
      <c r="C39" s="228" t="s">
        <v>23</v>
      </c>
      <c r="D39" s="229" t="s">
        <v>322</v>
      </c>
      <c r="E39" s="230" t="s">
        <v>371</v>
      </c>
    </row>
    <row r="40" spans="2:5" s="226" customFormat="1" x14ac:dyDescent="0.25">
      <c r="B40" s="227">
        <f t="shared" ca="1" si="0"/>
        <v>34</v>
      </c>
      <c r="C40" s="228" t="s">
        <v>53</v>
      </c>
      <c r="D40" s="229" t="s">
        <v>317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41</v>
      </c>
      <c r="D41" s="229" t="s">
        <v>321</v>
      </c>
      <c r="E41" s="230" t="s">
        <v>370</v>
      </c>
    </row>
    <row r="42" spans="2:5" s="226" customFormat="1" x14ac:dyDescent="0.25">
      <c r="B42" s="227">
        <f t="shared" ca="1" si="0"/>
        <v>36</v>
      </c>
      <c r="C42" s="228" t="s">
        <v>42</v>
      </c>
      <c r="D42" s="229" t="s">
        <v>320</v>
      </c>
      <c r="E42" s="230" t="s">
        <v>370</v>
      </c>
    </row>
    <row r="43" spans="2:5" s="226" customFormat="1" x14ac:dyDescent="0.25">
      <c r="B43" s="227">
        <f t="shared" ca="1" si="0"/>
        <v>37</v>
      </c>
      <c r="C43" s="228" t="s">
        <v>24</v>
      </c>
      <c r="D43" s="229" t="s">
        <v>323</v>
      </c>
      <c r="E43" s="230" t="s">
        <v>370</v>
      </c>
    </row>
    <row r="44" spans="2:5" s="226" customFormat="1" x14ac:dyDescent="0.25">
      <c r="B44" s="227">
        <f t="shared" ca="1" si="0"/>
        <v>38</v>
      </c>
      <c r="C44" s="228" t="s">
        <v>43</v>
      </c>
      <c r="D44" s="229" t="s">
        <v>324</v>
      </c>
      <c r="E44" s="230" t="s">
        <v>371</v>
      </c>
    </row>
    <row r="45" spans="2:5" s="226" customFormat="1" x14ac:dyDescent="0.25">
      <c r="B45" s="227">
        <f t="shared" ca="1" si="0"/>
        <v>39</v>
      </c>
      <c r="C45" s="228" t="s">
        <v>45</v>
      </c>
      <c r="D45" s="229" t="s">
        <v>318</v>
      </c>
      <c r="E45" s="230" t="s">
        <v>371</v>
      </c>
    </row>
    <row r="46" spans="2:5" s="226" customFormat="1" x14ac:dyDescent="0.25">
      <c r="B46" s="227">
        <f t="shared" ca="1" si="0"/>
        <v>40</v>
      </c>
      <c r="C46" s="228" t="s">
        <v>13</v>
      </c>
      <c r="D46" s="229" t="s">
        <v>326</v>
      </c>
      <c r="E46" s="230" t="s">
        <v>371</v>
      </c>
    </row>
    <row r="47" spans="2:5" s="226" customFormat="1" x14ac:dyDescent="0.25">
      <c r="B47" s="227">
        <f t="shared" ca="1" si="0"/>
        <v>41</v>
      </c>
      <c r="C47" s="228" t="s">
        <v>25</v>
      </c>
      <c r="D47" s="229" t="s">
        <v>328</v>
      </c>
      <c r="E47" s="230" t="s">
        <v>371</v>
      </c>
    </row>
    <row r="48" spans="2:5" s="226" customFormat="1" x14ac:dyDescent="0.25">
      <c r="B48" s="227">
        <f t="shared" ca="1" si="0"/>
        <v>42</v>
      </c>
      <c r="C48" s="228" t="s">
        <v>7</v>
      </c>
      <c r="D48" s="229" t="s">
        <v>327</v>
      </c>
      <c r="E48" s="230" t="s">
        <v>370</v>
      </c>
    </row>
    <row r="49" spans="2:5" s="226" customFormat="1" x14ac:dyDescent="0.25">
      <c r="B49" s="227">
        <f t="shared" ca="1" si="0"/>
        <v>43</v>
      </c>
      <c r="C49" s="228" t="s">
        <v>62</v>
      </c>
      <c r="D49" s="229" t="s">
        <v>329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75</v>
      </c>
      <c r="D50" s="229" t="s">
        <v>331</v>
      </c>
      <c r="E50" s="230" t="s">
        <v>370</v>
      </c>
    </row>
    <row r="51" spans="2:5" s="226" customFormat="1" x14ac:dyDescent="0.25">
      <c r="B51" s="227">
        <f t="shared" ca="1" si="0"/>
        <v>45</v>
      </c>
      <c r="C51" s="228" t="s">
        <v>76</v>
      </c>
      <c r="D51" s="229" t="s">
        <v>333</v>
      </c>
      <c r="E51" s="230" t="s">
        <v>370</v>
      </c>
    </row>
    <row r="52" spans="2:5" s="226" customFormat="1" x14ac:dyDescent="0.25">
      <c r="B52" s="227">
        <f t="shared" ca="1" si="0"/>
        <v>46</v>
      </c>
      <c r="C52" s="228" t="s">
        <v>427</v>
      </c>
      <c r="D52" s="229" t="s">
        <v>332</v>
      </c>
      <c r="E52" s="230" t="s">
        <v>370</v>
      </c>
    </row>
    <row r="53" spans="2:5" s="226" customFormat="1" x14ac:dyDescent="0.25">
      <c r="B53" s="227">
        <f t="shared" ca="1" si="0"/>
        <v>47</v>
      </c>
      <c r="C53" s="228" t="s">
        <v>14</v>
      </c>
      <c r="D53" s="229" t="s">
        <v>334</v>
      </c>
      <c r="E53" s="230" t="s">
        <v>371</v>
      </c>
    </row>
    <row r="54" spans="2:5" s="226" customFormat="1" x14ac:dyDescent="0.25">
      <c r="B54" s="227">
        <f t="shared" ca="1" si="0"/>
        <v>48</v>
      </c>
      <c r="C54" s="228" t="s">
        <v>59</v>
      </c>
      <c r="D54" s="229" t="s">
        <v>336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26</v>
      </c>
      <c r="D55" s="229" t="s">
        <v>335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257</v>
      </c>
      <c r="D56" s="229" t="s">
        <v>337</v>
      </c>
      <c r="E56" s="230" t="s">
        <v>370</v>
      </c>
    </row>
    <row r="57" spans="2:5" s="226" customFormat="1" x14ac:dyDescent="0.25">
      <c r="B57" s="227"/>
      <c r="C57" s="228"/>
      <c r="D57" s="229"/>
      <c r="E57" s="230"/>
    </row>
    <row r="58" spans="2:5" s="226" customFormat="1" x14ac:dyDescent="0.25">
      <c r="B58" s="227">
        <f t="shared" ca="1" si="0"/>
        <v>1</v>
      </c>
      <c r="C58" s="228" t="s">
        <v>451</v>
      </c>
      <c r="D58" s="229" t="s">
        <v>443</v>
      </c>
      <c r="E58" s="230" t="s">
        <v>370</v>
      </c>
    </row>
    <row r="59" spans="2:5" s="226" customFormat="1" x14ac:dyDescent="0.25">
      <c r="B59" s="227">
        <f t="shared" ca="1" si="0"/>
        <v>2</v>
      </c>
      <c r="C59" s="228" t="s">
        <v>64</v>
      </c>
      <c r="D59" s="229" t="s">
        <v>442</v>
      </c>
      <c r="E59" s="230" t="s">
        <v>370</v>
      </c>
    </row>
    <row r="60" spans="2:5" s="226" customFormat="1" x14ac:dyDescent="0.25">
      <c r="B60" s="227">
        <f t="shared" ca="1" si="0"/>
        <v>3</v>
      </c>
      <c r="C60" s="228" t="s">
        <v>248</v>
      </c>
      <c r="D60" s="229" t="s">
        <v>444</v>
      </c>
      <c r="E60" s="230" t="s">
        <v>86</v>
      </c>
    </row>
    <row r="61" spans="2:5" s="226" customFormat="1" x14ac:dyDescent="0.25">
      <c r="B61" s="227">
        <f t="shared" ca="1" si="0"/>
        <v>4</v>
      </c>
      <c r="C61" s="228" t="s">
        <v>58</v>
      </c>
      <c r="D61" s="229" t="s">
        <v>445</v>
      </c>
      <c r="E61" s="230" t="s">
        <v>370</v>
      </c>
    </row>
    <row r="62" spans="2:5" s="226" customFormat="1" x14ac:dyDescent="0.25">
      <c r="B62" s="227">
        <f t="shared" ca="1" si="0"/>
        <v>5</v>
      </c>
      <c r="C62" s="228" t="s">
        <v>52</v>
      </c>
      <c r="D62" s="229" t="s">
        <v>446</v>
      </c>
      <c r="E62" s="230" t="s">
        <v>371</v>
      </c>
    </row>
    <row r="63" spans="2:5" s="226" customFormat="1" x14ac:dyDescent="0.25">
      <c r="B63" s="227">
        <f t="shared" ca="1" si="0"/>
        <v>6</v>
      </c>
      <c r="C63" s="228" t="s">
        <v>54</v>
      </c>
      <c r="D63" s="229" t="s">
        <v>448</v>
      </c>
      <c r="E63" s="230" t="s">
        <v>370</v>
      </c>
    </row>
    <row r="64" spans="2:5" s="226" customFormat="1" x14ac:dyDescent="0.25">
      <c r="B64" s="227"/>
      <c r="C64" s="228"/>
      <c r="D64" s="229"/>
      <c r="E64" s="230"/>
    </row>
    <row r="65" spans="2:5" s="226" customFormat="1" x14ac:dyDescent="0.25">
      <c r="B65" s="227">
        <f t="shared" ref="B65" ca="1" si="1">OFFSET( B65, -1, 0 ) + 1</f>
        <v>1</v>
      </c>
      <c r="C65" s="228" t="s">
        <v>1</v>
      </c>
      <c r="D65" s="229" t="s">
        <v>282</v>
      </c>
      <c r="E65" s="230" t="s">
        <v>370</v>
      </c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5" s="214" customFormat="1" ht="18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40908</v>
      </c>
    </row>
    <row r="4" spans="1:5" x14ac:dyDescent="0.25">
      <c r="C4" s="214"/>
      <c r="D4" s="216"/>
    </row>
    <row r="5" spans="1:5" s="219" customFormat="1" ht="27.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8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371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50</v>
      </c>
      <c r="D14" s="229" t="s">
        <v>286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1</v>
      </c>
      <c r="D15" s="229" t="s">
        <v>282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30</v>
      </c>
      <c r="D16" s="229" t="s">
        <v>284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60</v>
      </c>
      <c r="D17" s="229" t="s">
        <v>283</v>
      </c>
      <c r="E17" s="230" t="s">
        <v>370</v>
      </c>
    </row>
    <row r="18" spans="2:5" s="226" customFormat="1" x14ac:dyDescent="0.25">
      <c r="B18" s="227">
        <f t="shared" ca="1" si="0"/>
        <v>12</v>
      </c>
      <c r="C18" s="228" t="s">
        <v>3</v>
      </c>
      <c r="D18" s="229" t="s">
        <v>291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259</v>
      </c>
      <c r="D19" s="229" t="s">
        <v>281</v>
      </c>
      <c r="E19" s="230" t="s">
        <v>86</v>
      </c>
    </row>
    <row r="20" spans="2:5" s="226" customFormat="1" x14ac:dyDescent="0.25">
      <c r="B20" s="227">
        <f t="shared" ca="1" si="0"/>
        <v>14</v>
      </c>
      <c r="C20" s="228" t="s">
        <v>18</v>
      </c>
      <c r="D20" s="229" t="s">
        <v>86</v>
      </c>
      <c r="E20" s="230" t="s">
        <v>371</v>
      </c>
    </row>
    <row r="21" spans="2:5" s="226" customFormat="1" x14ac:dyDescent="0.25">
      <c r="B21" s="227">
        <f t="shared" ca="1" si="0"/>
        <v>15</v>
      </c>
      <c r="C21" s="228" t="s">
        <v>31</v>
      </c>
      <c r="D21" s="229" t="s">
        <v>288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32</v>
      </c>
      <c r="D22" s="229" t="s">
        <v>289</v>
      </c>
      <c r="E22" s="230" t="s">
        <v>371</v>
      </c>
    </row>
    <row r="23" spans="2:5" s="226" customFormat="1" x14ac:dyDescent="0.25">
      <c r="B23" s="227">
        <f t="shared" ca="1" si="0"/>
        <v>17</v>
      </c>
      <c r="C23" s="228" t="s">
        <v>57</v>
      </c>
      <c r="D23" s="229" t="s">
        <v>295</v>
      </c>
      <c r="E23" s="230" t="s">
        <v>370</v>
      </c>
    </row>
    <row r="24" spans="2:5" s="226" customFormat="1" x14ac:dyDescent="0.25">
      <c r="B24" s="227">
        <f t="shared" ca="1" si="0"/>
        <v>18</v>
      </c>
      <c r="C24" s="228" t="s">
        <v>34</v>
      </c>
      <c r="D24" s="229" t="s">
        <v>293</v>
      </c>
      <c r="E24" s="230" t="s">
        <v>370</v>
      </c>
    </row>
    <row r="25" spans="2:5" s="226" customFormat="1" x14ac:dyDescent="0.25">
      <c r="B25" s="227">
        <f t="shared" ca="1" si="0"/>
        <v>19</v>
      </c>
      <c r="C25" s="228" t="s">
        <v>35</v>
      </c>
      <c r="D25" s="229" t="s">
        <v>292</v>
      </c>
      <c r="E25" s="230" t="s">
        <v>370</v>
      </c>
    </row>
    <row r="26" spans="2:5" s="226" customFormat="1" x14ac:dyDescent="0.25">
      <c r="B26" s="227">
        <f t="shared" ca="1" si="0"/>
        <v>20</v>
      </c>
      <c r="C26" s="228" t="s">
        <v>36</v>
      </c>
      <c r="D26" s="229" t="s">
        <v>296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11</v>
      </c>
      <c r="D27" s="229" t="s">
        <v>297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51</v>
      </c>
      <c r="D28" s="229" t="s">
        <v>298</v>
      </c>
      <c r="E28" s="230" t="s">
        <v>371</v>
      </c>
    </row>
    <row r="29" spans="2:5" s="226" customFormat="1" x14ac:dyDescent="0.25">
      <c r="B29" s="227">
        <f t="shared" ca="1" si="0"/>
        <v>23</v>
      </c>
      <c r="C29" s="228" t="s">
        <v>260</v>
      </c>
      <c r="D29" s="229" t="s">
        <v>300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39</v>
      </c>
      <c r="D30" s="229" t="s">
        <v>301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20</v>
      </c>
      <c r="D31" s="229" t="s">
        <v>302</v>
      </c>
      <c r="E31" s="230" t="s">
        <v>370</v>
      </c>
    </row>
    <row r="32" spans="2:5" s="226" customFormat="1" x14ac:dyDescent="0.25">
      <c r="B32" s="227">
        <f t="shared" ca="1" si="0"/>
        <v>26</v>
      </c>
      <c r="C32" s="228" t="s">
        <v>253</v>
      </c>
      <c r="D32" s="229" t="s">
        <v>330</v>
      </c>
      <c r="E32" s="230" t="s">
        <v>370</v>
      </c>
    </row>
    <row r="33" spans="2:5" s="226" customFormat="1" x14ac:dyDescent="0.25">
      <c r="B33" s="227">
        <f t="shared" ca="1" si="0"/>
        <v>27</v>
      </c>
      <c r="C33" s="228" t="s">
        <v>12</v>
      </c>
      <c r="D33" s="229" t="s">
        <v>308</v>
      </c>
      <c r="E33" s="230" t="s">
        <v>86</v>
      </c>
    </row>
    <row r="34" spans="2:5" s="226" customFormat="1" x14ac:dyDescent="0.25">
      <c r="B34" s="227">
        <f t="shared" ca="1" si="0"/>
        <v>28</v>
      </c>
      <c r="C34" s="228" t="s">
        <v>74</v>
      </c>
      <c r="D34" s="229" t="s">
        <v>309</v>
      </c>
      <c r="E34" s="230" t="s">
        <v>371</v>
      </c>
    </row>
    <row r="35" spans="2:5" s="226" customFormat="1" x14ac:dyDescent="0.25">
      <c r="B35" s="227">
        <f t="shared" ca="1" si="0"/>
        <v>29</v>
      </c>
      <c r="C35" s="228" t="s">
        <v>369</v>
      </c>
      <c r="D35" s="229" t="s">
        <v>368</v>
      </c>
      <c r="E35" s="230" t="s">
        <v>371</v>
      </c>
    </row>
    <row r="36" spans="2:5" s="226" customFormat="1" x14ac:dyDescent="0.25">
      <c r="B36" s="227">
        <f t="shared" ca="1" si="0"/>
        <v>30</v>
      </c>
      <c r="C36" s="228" t="s">
        <v>40</v>
      </c>
      <c r="D36" s="229" t="s">
        <v>310</v>
      </c>
      <c r="E36" s="230" t="s">
        <v>371</v>
      </c>
    </row>
    <row r="37" spans="2:5" s="226" customFormat="1" x14ac:dyDescent="0.25">
      <c r="B37" s="227">
        <f t="shared" ca="1" si="0"/>
        <v>31</v>
      </c>
      <c r="C37" s="228" t="s">
        <v>512</v>
      </c>
      <c r="D37" s="229" t="s">
        <v>511</v>
      </c>
      <c r="E37" s="230" t="s">
        <v>370</v>
      </c>
    </row>
    <row r="38" spans="2:5" s="226" customFormat="1" x14ac:dyDescent="0.25">
      <c r="B38" s="227">
        <f t="shared" ca="1" si="0"/>
        <v>32</v>
      </c>
      <c r="C38" s="228" t="s">
        <v>66</v>
      </c>
      <c r="D38" s="229" t="s">
        <v>314</v>
      </c>
      <c r="E38" s="230" t="s">
        <v>370</v>
      </c>
    </row>
    <row r="39" spans="2:5" s="226" customFormat="1" x14ac:dyDescent="0.25">
      <c r="B39" s="227">
        <f t="shared" ca="1" si="0"/>
        <v>33</v>
      </c>
      <c r="C39" s="228" t="s">
        <v>6</v>
      </c>
      <c r="D39" s="229" t="s">
        <v>312</v>
      </c>
      <c r="E39" s="230" t="s">
        <v>370</v>
      </c>
    </row>
    <row r="40" spans="2:5" s="226" customFormat="1" x14ac:dyDescent="0.25">
      <c r="B40" s="227">
        <f t="shared" ca="1" si="0"/>
        <v>34</v>
      </c>
      <c r="C40" s="228" t="s">
        <v>265</v>
      </c>
      <c r="D40" s="229" t="s">
        <v>313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21</v>
      </c>
      <c r="D41" s="229" t="s">
        <v>315</v>
      </c>
      <c r="E41" s="230" t="s">
        <v>371</v>
      </c>
    </row>
    <row r="42" spans="2:5" s="226" customFormat="1" x14ac:dyDescent="0.25">
      <c r="B42" s="227">
        <f t="shared" ca="1" si="0"/>
        <v>36</v>
      </c>
      <c r="C42" s="228" t="s">
        <v>22</v>
      </c>
      <c r="D42" s="229" t="s">
        <v>316</v>
      </c>
      <c r="E42" s="230" t="s">
        <v>371</v>
      </c>
    </row>
    <row r="43" spans="2:5" s="226" customFormat="1" x14ac:dyDescent="0.25">
      <c r="B43" s="227">
        <f t="shared" ca="1" si="0"/>
        <v>37</v>
      </c>
      <c r="C43" s="228" t="s">
        <v>23</v>
      </c>
      <c r="D43" s="229" t="s">
        <v>322</v>
      </c>
      <c r="E43" s="230" t="s">
        <v>371</v>
      </c>
    </row>
    <row r="44" spans="2:5" s="226" customFormat="1" x14ac:dyDescent="0.25">
      <c r="B44" s="227">
        <f t="shared" ca="1" si="0"/>
        <v>38</v>
      </c>
      <c r="C44" s="228" t="s">
        <v>53</v>
      </c>
      <c r="D44" s="229" t="s">
        <v>317</v>
      </c>
      <c r="E44" s="230" t="s">
        <v>370</v>
      </c>
    </row>
    <row r="45" spans="2:5" s="226" customFormat="1" x14ac:dyDescent="0.25">
      <c r="B45" s="227">
        <f t="shared" ca="1" si="0"/>
        <v>39</v>
      </c>
      <c r="C45" s="228" t="s">
        <v>41</v>
      </c>
      <c r="D45" s="229" t="s">
        <v>321</v>
      </c>
      <c r="E45" s="230" t="s">
        <v>370</v>
      </c>
    </row>
    <row r="46" spans="2:5" s="226" customFormat="1" x14ac:dyDescent="0.25">
      <c r="B46" s="227">
        <f t="shared" ca="1" si="0"/>
        <v>40</v>
      </c>
      <c r="C46" s="228" t="s">
        <v>42</v>
      </c>
      <c r="D46" s="229" t="s">
        <v>320</v>
      </c>
      <c r="E46" s="230" t="s">
        <v>370</v>
      </c>
    </row>
    <row r="47" spans="2:5" s="226" customFormat="1" x14ac:dyDescent="0.25">
      <c r="B47" s="227">
        <f t="shared" ca="1" si="0"/>
        <v>41</v>
      </c>
      <c r="C47" s="228" t="s">
        <v>24</v>
      </c>
      <c r="D47" s="229" t="s">
        <v>323</v>
      </c>
      <c r="E47" s="230" t="s">
        <v>370</v>
      </c>
    </row>
    <row r="48" spans="2:5" s="226" customFormat="1" x14ac:dyDescent="0.25">
      <c r="B48" s="227">
        <f t="shared" ca="1" si="0"/>
        <v>42</v>
      </c>
      <c r="C48" s="228" t="s">
        <v>43</v>
      </c>
      <c r="D48" s="229" t="s">
        <v>324</v>
      </c>
      <c r="E48" s="230" t="s">
        <v>371</v>
      </c>
    </row>
    <row r="49" spans="2:5" s="226" customFormat="1" x14ac:dyDescent="0.25">
      <c r="B49" s="227">
        <f t="shared" ca="1" si="0"/>
        <v>43</v>
      </c>
      <c r="C49" s="228" t="s">
        <v>256</v>
      </c>
      <c r="D49" s="229" t="s">
        <v>319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45</v>
      </c>
      <c r="D50" s="229" t="s">
        <v>318</v>
      </c>
      <c r="E50" s="230" t="s">
        <v>371</v>
      </c>
    </row>
    <row r="51" spans="2:5" s="226" customFormat="1" x14ac:dyDescent="0.25">
      <c r="B51" s="227">
        <f t="shared" ca="1" si="0"/>
        <v>45</v>
      </c>
      <c r="C51" s="228" t="s">
        <v>13</v>
      </c>
      <c r="D51" s="229" t="s">
        <v>326</v>
      </c>
      <c r="E51" s="230" t="s">
        <v>371</v>
      </c>
    </row>
    <row r="52" spans="2:5" s="226" customFormat="1" x14ac:dyDescent="0.25">
      <c r="B52" s="227">
        <f t="shared" ca="1" si="0"/>
        <v>46</v>
      </c>
      <c r="C52" s="228" t="s">
        <v>25</v>
      </c>
      <c r="D52" s="229" t="s">
        <v>328</v>
      </c>
      <c r="E52" s="230" t="s">
        <v>371</v>
      </c>
    </row>
    <row r="53" spans="2:5" s="226" customFormat="1" x14ac:dyDescent="0.25">
      <c r="B53" s="227">
        <f t="shared" ca="1" si="0"/>
        <v>47</v>
      </c>
      <c r="C53" s="228" t="s">
        <v>7</v>
      </c>
      <c r="D53" s="229" t="s">
        <v>327</v>
      </c>
      <c r="E53" s="230" t="s">
        <v>370</v>
      </c>
    </row>
    <row r="54" spans="2:5" s="226" customFormat="1" x14ac:dyDescent="0.25">
      <c r="B54" s="227">
        <f t="shared" ca="1" si="0"/>
        <v>48</v>
      </c>
      <c r="C54" s="228" t="s">
        <v>62</v>
      </c>
      <c r="D54" s="229" t="s">
        <v>329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75</v>
      </c>
      <c r="D55" s="229" t="s">
        <v>331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76</v>
      </c>
      <c r="D56" s="229" t="s">
        <v>333</v>
      </c>
      <c r="E56" s="230" t="s">
        <v>370</v>
      </c>
    </row>
    <row r="57" spans="2:5" s="226" customFormat="1" x14ac:dyDescent="0.25">
      <c r="B57" s="227">
        <f t="shared" ca="1" si="0"/>
        <v>51</v>
      </c>
      <c r="C57" s="228" t="s">
        <v>427</v>
      </c>
      <c r="D57" s="229" t="s">
        <v>332</v>
      </c>
      <c r="E57" s="230" t="s">
        <v>370</v>
      </c>
    </row>
    <row r="58" spans="2:5" s="226" customFormat="1" x14ac:dyDescent="0.25">
      <c r="B58" s="227">
        <f t="shared" ca="1" si="0"/>
        <v>52</v>
      </c>
      <c r="C58" s="228" t="s">
        <v>14</v>
      </c>
      <c r="D58" s="229" t="s">
        <v>334</v>
      </c>
      <c r="E58" s="230" t="s">
        <v>370</v>
      </c>
    </row>
    <row r="59" spans="2:5" s="226" customFormat="1" x14ac:dyDescent="0.25">
      <c r="B59" s="227">
        <f t="shared" ca="1" si="0"/>
        <v>53</v>
      </c>
      <c r="C59" s="228" t="s">
        <v>59</v>
      </c>
      <c r="D59" s="229" t="s">
        <v>336</v>
      </c>
      <c r="E59" s="230" t="s">
        <v>370</v>
      </c>
    </row>
    <row r="60" spans="2:5" s="226" customFormat="1" x14ac:dyDescent="0.25">
      <c r="B60" s="227">
        <f t="shared" ca="1" si="0"/>
        <v>54</v>
      </c>
      <c r="C60" s="228" t="s">
        <v>26</v>
      </c>
      <c r="D60" s="229" t="s">
        <v>335</v>
      </c>
      <c r="E60" s="230" t="s">
        <v>370</v>
      </c>
    </row>
    <row r="61" spans="2:5" s="226" customFormat="1" x14ac:dyDescent="0.25">
      <c r="B61" s="227">
        <f t="shared" ca="1" si="0"/>
        <v>55</v>
      </c>
      <c r="C61" s="228" t="s">
        <v>257</v>
      </c>
      <c r="D61" s="229" t="s">
        <v>337</v>
      </c>
      <c r="E61" s="230" t="s">
        <v>370</v>
      </c>
    </row>
    <row r="62" spans="2:5" s="226" customFormat="1" x14ac:dyDescent="0.25">
      <c r="B62" s="227"/>
      <c r="C62" s="228"/>
      <c r="D62" s="229"/>
      <c r="E62" s="230"/>
    </row>
    <row r="63" spans="2:5" s="226" customFormat="1" x14ac:dyDescent="0.25">
      <c r="B63" s="227">
        <f t="shared" ca="1" si="0"/>
        <v>1</v>
      </c>
      <c r="C63" s="228" t="s">
        <v>19</v>
      </c>
      <c r="D63" s="229" t="s">
        <v>443</v>
      </c>
      <c r="E63" s="230" t="s">
        <v>370</v>
      </c>
    </row>
    <row r="64" spans="2:5" s="226" customFormat="1" x14ac:dyDescent="0.25">
      <c r="B64" s="227">
        <f t="shared" ca="1" si="0"/>
        <v>2</v>
      </c>
      <c r="C64" s="228" t="s">
        <v>64</v>
      </c>
      <c r="D64" s="229" t="s">
        <v>442</v>
      </c>
      <c r="E64" s="230" t="s">
        <v>370</v>
      </c>
    </row>
    <row r="65" spans="2:5" s="226" customFormat="1" x14ac:dyDescent="0.25">
      <c r="B65" s="227">
        <f t="shared" ca="1" si="0"/>
        <v>3</v>
      </c>
      <c r="C65" s="228" t="s">
        <v>248</v>
      </c>
      <c r="D65" s="229" t="s">
        <v>444</v>
      </c>
      <c r="E65" s="230" t="s">
        <v>86</v>
      </c>
    </row>
    <row r="66" spans="2:5" s="226" customFormat="1" x14ac:dyDescent="0.25">
      <c r="B66" s="227">
        <f t="shared" ca="1" si="0"/>
        <v>4</v>
      </c>
      <c r="C66" s="228" t="s">
        <v>58</v>
      </c>
      <c r="D66" s="229" t="s">
        <v>445</v>
      </c>
      <c r="E66" s="230" t="s">
        <v>370</v>
      </c>
    </row>
    <row r="67" spans="2:5" s="226" customFormat="1" x14ac:dyDescent="0.25">
      <c r="B67" s="227">
        <f t="shared" ca="1" si="0"/>
        <v>5</v>
      </c>
      <c r="C67" s="228" t="s">
        <v>52</v>
      </c>
      <c r="D67" s="229" t="s">
        <v>446</v>
      </c>
      <c r="E67" s="230" t="s">
        <v>371</v>
      </c>
    </row>
    <row r="68" spans="2:5" s="226" customFormat="1" x14ac:dyDescent="0.25">
      <c r="B68" s="227">
        <f t="shared" ca="1" si="0"/>
        <v>6</v>
      </c>
      <c r="C68" s="228" t="s">
        <v>54</v>
      </c>
      <c r="D68" s="229" t="s">
        <v>448</v>
      </c>
      <c r="E68" s="230" t="s">
        <v>370</v>
      </c>
    </row>
    <row r="69" spans="2:5" s="226" customFormat="1" x14ac:dyDescent="0.25">
      <c r="B69" s="227"/>
      <c r="C69" s="228"/>
      <c r="D69" s="229"/>
      <c r="E69" s="230"/>
    </row>
    <row r="70" spans="2:5" s="226" customFormat="1" x14ac:dyDescent="0.25">
      <c r="B70" s="227"/>
      <c r="C70" s="228"/>
      <c r="D70" s="229"/>
      <c r="E70" s="230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5" s="214" customFormat="1" ht="18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40543</v>
      </c>
    </row>
    <row r="4" spans="1:5" x14ac:dyDescent="0.25">
      <c r="C4" s="214"/>
      <c r="D4" s="216"/>
    </row>
    <row r="5" spans="1:5" s="219" customFormat="1" ht="27.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8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371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50</v>
      </c>
      <c r="D14" s="229" t="s">
        <v>286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1</v>
      </c>
      <c r="D15" s="229" t="s">
        <v>282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30</v>
      </c>
      <c r="D16" s="229" t="s">
        <v>284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60</v>
      </c>
      <c r="D17" s="229" t="s">
        <v>283</v>
      </c>
      <c r="E17" s="230" t="s">
        <v>370</v>
      </c>
    </row>
    <row r="18" spans="2:5" s="226" customFormat="1" x14ac:dyDescent="0.25">
      <c r="B18" s="227">
        <f t="shared" ca="1" si="0"/>
        <v>12</v>
      </c>
      <c r="C18" s="228" t="s">
        <v>3</v>
      </c>
      <c r="D18" s="229" t="s">
        <v>291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259</v>
      </c>
      <c r="D19" s="229" t="s">
        <v>281</v>
      </c>
      <c r="E19" s="230" t="s">
        <v>86</v>
      </c>
    </row>
    <row r="20" spans="2:5" s="226" customFormat="1" x14ac:dyDescent="0.25">
      <c r="B20" s="227">
        <f t="shared" ca="1" si="0"/>
        <v>14</v>
      </c>
      <c r="C20" s="228" t="s">
        <v>18</v>
      </c>
      <c r="D20" s="229" t="s">
        <v>86</v>
      </c>
      <c r="E20" s="230" t="s">
        <v>371</v>
      </c>
    </row>
    <row r="21" spans="2:5" s="226" customFormat="1" x14ac:dyDescent="0.25">
      <c r="B21" s="227">
        <f t="shared" ca="1" si="0"/>
        <v>15</v>
      </c>
      <c r="C21" s="228" t="s">
        <v>31</v>
      </c>
      <c r="D21" s="229" t="s">
        <v>288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32</v>
      </c>
      <c r="D22" s="229" t="s">
        <v>289</v>
      </c>
      <c r="E22" s="230" t="s">
        <v>371</v>
      </c>
    </row>
    <row r="23" spans="2:5" s="226" customFormat="1" x14ac:dyDescent="0.25">
      <c r="B23" s="227">
        <f t="shared" ca="1" si="0"/>
        <v>17</v>
      </c>
      <c r="C23" s="228" t="s">
        <v>57</v>
      </c>
      <c r="D23" s="229" t="s">
        <v>295</v>
      </c>
      <c r="E23" s="230" t="s">
        <v>371</v>
      </c>
    </row>
    <row r="24" spans="2:5" s="226" customFormat="1" x14ac:dyDescent="0.25">
      <c r="B24" s="227">
        <f t="shared" ca="1" si="0"/>
        <v>18</v>
      </c>
      <c r="C24" s="228" t="s">
        <v>34</v>
      </c>
      <c r="D24" s="229" t="s">
        <v>293</v>
      </c>
      <c r="E24" s="230" t="s">
        <v>370</v>
      </c>
    </row>
    <row r="25" spans="2:5" s="226" customFormat="1" x14ac:dyDescent="0.25">
      <c r="B25" s="227">
        <f t="shared" ca="1" si="0"/>
        <v>19</v>
      </c>
      <c r="C25" s="228" t="s">
        <v>35</v>
      </c>
      <c r="D25" s="229" t="s">
        <v>292</v>
      </c>
      <c r="E25" s="230" t="s">
        <v>370</v>
      </c>
    </row>
    <row r="26" spans="2:5" s="226" customFormat="1" x14ac:dyDescent="0.25">
      <c r="B26" s="227">
        <f t="shared" ca="1" si="0"/>
        <v>20</v>
      </c>
      <c r="C26" s="228" t="s">
        <v>36</v>
      </c>
      <c r="D26" s="229" t="s">
        <v>296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11</v>
      </c>
      <c r="D27" s="229" t="s">
        <v>297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51</v>
      </c>
      <c r="D28" s="229" t="s">
        <v>298</v>
      </c>
      <c r="E28" s="230" t="s">
        <v>371</v>
      </c>
    </row>
    <row r="29" spans="2:5" s="226" customFormat="1" x14ac:dyDescent="0.25">
      <c r="B29" s="227">
        <f t="shared" ca="1" si="0"/>
        <v>23</v>
      </c>
      <c r="C29" s="228" t="s">
        <v>260</v>
      </c>
      <c r="D29" s="229" t="s">
        <v>300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39</v>
      </c>
      <c r="D30" s="229" t="s">
        <v>301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20</v>
      </c>
      <c r="D31" s="229" t="s">
        <v>302</v>
      </c>
      <c r="E31" s="230" t="s">
        <v>370</v>
      </c>
    </row>
    <row r="32" spans="2:5" s="226" customFormat="1" x14ac:dyDescent="0.25">
      <c r="B32" s="227">
        <f t="shared" ca="1" si="0"/>
        <v>26</v>
      </c>
      <c r="C32" s="228" t="s">
        <v>253</v>
      </c>
      <c r="D32" s="229" t="s">
        <v>330</v>
      </c>
      <c r="E32" s="230" t="s">
        <v>370</v>
      </c>
    </row>
    <row r="33" spans="2:5" s="226" customFormat="1" x14ac:dyDescent="0.25">
      <c r="B33" s="227">
        <f t="shared" ca="1" si="0"/>
        <v>27</v>
      </c>
      <c r="C33" s="228" t="s">
        <v>12</v>
      </c>
      <c r="D33" s="229" t="s">
        <v>308</v>
      </c>
      <c r="E33" s="230" t="s">
        <v>86</v>
      </c>
    </row>
    <row r="34" spans="2:5" s="226" customFormat="1" x14ac:dyDescent="0.25">
      <c r="B34" s="227">
        <f t="shared" ca="1" si="0"/>
        <v>28</v>
      </c>
      <c r="C34" s="228" t="s">
        <v>74</v>
      </c>
      <c r="D34" s="229" t="s">
        <v>309</v>
      </c>
      <c r="E34" s="230" t="s">
        <v>371</v>
      </c>
    </row>
    <row r="35" spans="2:5" s="226" customFormat="1" x14ac:dyDescent="0.25">
      <c r="B35" s="227">
        <f t="shared" ca="1" si="0"/>
        <v>29</v>
      </c>
      <c r="C35" s="228" t="s">
        <v>369</v>
      </c>
      <c r="D35" s="229" t="s">
        <v>368</v>
      </c>
      <c r="E35" s="230" t="s">
        <v>371</v>
      </c>
    </row>
    <row r="36" spans="2:5" s="226" customFormat="1" x14ac:dyDescent="0.25">
      <c r="B36" s="227">
        <f t="shared" ca="1" si="0"/>
        <v>30</v>
      </c>
      <c r="C36" s="228" t="s">
        <v>40</v>
      </c>
      <c r="D36" s="229" t="s">
        <v>310</v>
      </c>
      <c r="E36" s="230" t="s">
        <v>371</v>
      </c>
    </row>
    <row r="37" spans="2:5" s="226" customFormat="1" x14ac:dyDescent="0.25">
      <c r="B37" s="227">
        <f t="shared" ca="1" si="0"/>
        <v>31</v>
      </c>
      <c r="C37" s="228" t="s">
        <v>512</v>
      </c>
      <c r="D37" s="229" t="s">
        <v>511</v>
      </c>
      <c r="E37" s="230" t="s">
        <v>370</v>
      </c>
    </row>
    <row r="38" spans="2:5" s="226" customFormat="1" x14ac:dyDescent="0.25">
      <c r="B38" s="227">
        <f t="shared" ca="1" si="0"/>
        <v>32</v>
      </c>
      <c r="C38" s="228" t="s">
        <v>66</v>
      </c>
      <c r="D38" s="229" t="s">
        <v>314</v>
      </c>
      <c r="E38" s="230" t="s">
        <v>370</v>
      </c>
    </row>
    <row r="39" spans="2:5" s="226" customFormat="1" x14ac:dyDescent="0.25">
      <c r="B39" s="227">
        <f t="shared" ca="1" si="0"/>
        <v>33</v>
      </c>
      <c r="C39" s="228" t="s">
        <v>6</v>
      </c>
      <c r="D39" s="229" t="s">
        <v>312</v>
      </c>
      <c r="E39" s="230" t="s">
        <v>370</v>
      </c>
    </row>
    <row r="40" spans="2:5" s="226" customFormat="1" x14ac:dyDescent="0.25">
      <c r="B40" s="227">
        <f t="shared" ca="1" si="0"/>
        <v>34</v>
      </c>
      <c r="C40" s="228" t="s">
        <v>265</v>
      </c>
      <c r="D40" s="229" t="s">
        <v>313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21</v>
      </c>
      <c r="D41" s="229" t="s">
        <v>315</v>
      </c>
      <c r="E41" s="230" t="s">
        <v>371</v>
      </c>
    </row>
    <row r="42" spans="2:5" s="226" customFormat="1" x14ac:dyDescent="0.25">
      <c r="B42" s="227">
        <f t="shared" ca="1" si="0"/>
        <v>36</v>
      </c>
      <c r="C42" s="228" t="s">
        <v>22</v>
      </c>
      <c r="D42" s="229" t="s">
        <v>316</v>
      </c>
      <c r="E42" s="230" t="s">
        <v>371</v>
      </c>
    </row>
    <row r="43" spans="2:5" s="226" customFormat="1" x14ac:dyDescent="0.25">
      <c r="B43" s="227">
        <f t="shared" ca="1" si="0"/>
        <v>37</v>
      </c>
      <c r="C43" s="228" t="s">
        <v>23</v>
      </c>
      <c r="D43" s="229" t="s">
        <v>322</v>
      </c>
      <c r="E43" s="230" t="s">
        <v>371</v>
      </c>
    </row>
    <row r="44" spans="2:5" s="226" customFormat="1" x14ac:dyDescent="0.25">
      <c r="B44" s="227">
        <f t="shared" ca="1" si="0"/>
        <v>38</v>
      </c>
      <c r="C44" s="228" t="s">
        <v>53</v>
      </c>
      <c r="D44" s="229" t="s">
        <v>317</v>
      </c>
      <c r="E44" s="230" t="s">
        <v>370</v>
      </c>
    </row>
    <row r="45" spans="2:5" s="226" customFormat="1" x14ac:dyDescent="0.25">
      <c r="B45" s="227">
        <f t="shared" ca="1" si="0"/>
        <v>39</v>
      </c>
      <c r="C45" s="228" t="s">
        <v>41</v>
      </c>
      <c r="D45" s="229" t="s">
        <v>321</v>
      </c>
      <c r="E45" s="230" t="s">
        <v>370</v>
      </c>
    </row>
    <row r="46" spans="2:5" s="226" customFormat="1" x14ac:dyDescent="0.25">
      <c r="B46" s="227">
        <f t="shared" ca="1" si="0"/>
        <v>40</v>
      </c>
      <c r="C46" s="228" t="s">
        <v>42</v>
      </c>
      <c r="D46" s="229" t="s">
        <v>320</v>
      </c>
      <c r="E46" s="230" t="s">
        <v>370</v>
      </c>
    </row>
    <row r="47" spans="2:5" s="226" customFormat="1" x14ac:dyDescent="0.25">
      <c r="B47" s="227">
        <f t="shared" ca="1" si="0"/>
        <v>41</v>
      </c>
      <c r="C47" s="228" t="s">
        <v>24</v>
      </c>
      <c r="D47" s="229" t="s">
        <v>323</v>
      </c>
      <c r="E47" s="230" t="s">
        <v>370</v>
      </c>
    </row>
    <row r="48" spans="2:5" s="226" customFormat="1" x14ac:dyDescent="0.25">
      <c r="B48" s="227">
        <f t="shared" ca="1" si="0"/>
        <v>42</v>
      </c>
      <c r="C48" s="228" t="s">
        <v>43</v>
      </c>
      <c r="D48" s="229" t="s">
        <v>324</v>
      </c>
      <c r="E48" s="230" t="s">
        <v>371</v>
      </c>
    </row>
    <row r="49" spans="2:5" s="226" customFormat="1" x14ac:dyDescent="0.25">
      <c r="B49" s="227">
        <f t="shared" ca="1" si="0"/>
        <v>43</v>
      </c>
      <c r="C49" s="228" t="s">
        <v>256</v>
      </c>
      <c r="D49" s="229" t="s">
        <v>319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45</v>
      </c>
      <c r="D50" s="229" t="s">
        <v>318</v>
      </c>
      <c r="E50" s="230" t="s">
        <v>371</v>
      </c>
    </row>
    <row r="51" spans="2:5" s="226" customFormat="1" x14ac:dyDescent="0.25">
      <c r="B51" s="227">
        <f t="shared" ca="1" si="0"/>
        <v>45</v>
      </c>
      <c r="C51" s="228" t="s">
        <v>13</v>
      </c>
      <c r="D51" s="229" t="s">
        <v>326</v>
      </c>
      <c r="E51" s="230" t="s">
        <v>371</v>
      </c>
    </row>
    <row r="52" spans="2:5" s="226" customFormat="1" x14ac:dyDescent="0.25">
      <c r="B52" s="227">
        <f t="shared" ca="1" si="0"/>
        <v>46</v>
      </c>
      <c r="C52" s="228" t="s">
        <v>25</v>
      </c>
      <c r="D52" s="229" t="s">
        <v>328</v>
      </c>
      <c r="E52" s="230" t="s">
        <v>371</v>
      </c>
    </row>
    <row r="53" spans="2:5" s="226" customFormat="1" x14ac:dyDescent="0.25">
      <c r="B53" s="227">
        <f t="shared" ca="1" si="0"/>
        <v>47</v>
      </c>
      <c r="C53" s="228" t="s">
        <v>7</v>
      </c>
      <c r="D53" s="229" t="s">
        <v>327</v>
      </c>
      <c r="E53" s="230" t="s">
        <v>370</v>
      </c>
    </row>
    <row r="54" spans="2:5" s="226" customFormat="1" x14ac:dyDescent="0.25">
      <c r="B54" s="227">
        <f t="shared" ca="1" si="0"/>
        <v>48</v>
      </c>
      <c r="C54" s="228" t="s">
        <v>62</v>
      </c>
      <c r="D54" s="229" t="s">
        <v>329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75</v>
      </c>
      <c r="D55" s="229" t="s">
        <v>331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76</v>
      </c>
      <c r="D56" s="229" t="s">
        <v>333</v>
      </c>
      <c r="E56" s="230" t="s">
        <v>370</v>
      </c>
    </row>
    <row r="57" spans="2:5" s="226" customFormat="1" x14ac:dyDescent="0.25">
      <c r="B57" s="227">
        <f t="shared" ca="1" si="0"/>
        <v>51</v>
      </c>
      <c r="C57" s="228" t="s">
        <v>427</v>
      </c>
      <c r="D57" s="229" t="s">
        <v>332</v>
      </c>
      <c r="E57" s="230" t="s">
        <v>370</v>
      </c>
    </row>
    <row r="58" spans="2:5" s="226" customFormat="1" x14ac:dyDescent="0.25">
      <c r="B58" s="227">
        <f t="shared" ca="1" si="0"/>
        <v>52</v>
      </c>
      <c r="C58" s="228" t="s">
        <v>14</v>
      </c>
      <c r="D58" s="229" t="s">
        <v>334</v>
      </c>
      <c r="E58" s="230" t="s">
        <v>370</v>
      </c>
    </row>
    <row r="59" spans="2:5" s="226" customFormat="1" x14ac:dyDescent="0.25">
      <c r="B59" s="227">
        <f t="shared" ca="1" si="0"/>
        <v>53</v>
      </c>
      <c r="C59" s="228" t="s">
        <v>59</v>
      </c>
      <c r="D59" s="229" t="s">
        <v>336</v>
      </c>
      <c r="E59" s="230" t="s">
        <v>370</v>
      </c>
    </row>
    <row r="60" spans="2:5" s="226" customFormat="1" x14ac:dyDescent="0.25">
      <c r="B60" s="227">
        <f t="shared" ca="1" si="0"/>
        <v>54</v>
      </c>
      <c r="C60" s="228" t="s">
        <v>26</v>
      </c>
      <c r="D60" s="229" t="s">
        <v>335</v>
      </c>
      <c r="E60" s="230" t="s">
        <v>370</v>
      </c>
    </row>
    <row r="61" spans="2:5" s="226" customFormat="1" x14ac:dyDescent="0.25">
      <c r="B61" s="227">
        <f t="shared" ca="1" si="0"/>
        <v>55</v>
      </c>
      <c r="C61" s="228" t="s">
        <v>257</v>
      </c>
      <c r="D61" s="229" t="s">
        <v>337</v>
      </c>
      <c r="E61" s="230" t="s">
        <v>370</v>
      </c>
    </row>
    <row r="62" spans="2:5" s="226" customFormat="1" x14ac:dyDescent="0.25">
      <c r="B62" s="227"/>
      <c r="C62" s="228"/>
      <c r="D62" s="229"/>
      <c r="E62" s="230"/>
    </row>
    <row r="63" spans="2:5" s="226" customFormat="1" x14ac:dyDescent="0.25">
      <c r="B63" s="227">
        <f t="shared" ca="1" si="0"/>
        <v>1</v>
      </c>
      <c r="C63" s="228" t="s">
        <v>483</v>
      </c>
      <c r="D63" s="229" t="s">
        <v>442</v>
      </c>
      <c r="E63" s="230" t="s">
        <v>370</v>
      </c>
    </row>
    <row r="64" spans="2:5" s="226" customFormat="1" x14ac:dyDescent="0.25">
      <c r="B64" s="227">
        <f t="shared" ca="1" si="0"/>
        <v>2</v>
      </c>
      <c r="C64" s="228" t="s">
        <v>482</v>
      </c>
      <c r="D64" s="229" t="s">
        <v>444</v>
      </c>
      <c r="E64" s="230" t="s">
        <v>86</v>
      </c>
    </row>
    <row r="65" spans="2:5" s="226" customFormat="1" x14ac:dyDescent="0.25">
      <c r="B65" s="227">
        <f t="shared" ca="1" si="0"/>
        <v>3</v>
      </c>
      <c r="C65" s="226" t="s">
        <v>485</v>
      </c>
      <c r="D65" s="226" t="s">
        <v>443</v>
      </c>
      <c r="E65" s="230" t="s">
        <v>370</v>
      </c>
    </row>
    <row r="66" spans="2:5" s="226" customFormat="1" x14ac:dyDescent="0.25">
      <c r="B66" s="227">
        <f t="shared" ca="1" si="0"/>
        <v>4</v>
      </c>
      <c r="C66" s="228" t="s">
        <v>481</v>
      </c>
      <c r="D66" s="229" t="s">
        <v>445</v>
      </c>
      <c r="E66" s="230" t="s">
        <v>370</v>
      </c>
    </row>
    <row r="67" spans="2:5" s="226" customFormat="1" x14ac:dyDescent="0.25">
      <c r="B67" s="227">
        <f t="shared" ca="1" si="0"/>
        <v>5</v>
      </c>
      <c r="C67" s="228" t="s">
        <v>480</v>
      </c>
      <c r="D67" s="229" t="s">
        <v>446</v>
      </c>
      <c r="E67" s="230" t="s">
        <v>371</v>
      </c>
    </row>
    <row r="68" spans="2:5" s="226" customFormat="1" x14ac:dyDescent="0.25">
      <c r="B68" s="227">
        <f t="shared" ca="1" si="0"/>
        <v>6</v>
      </c>
      <c r="C68" s="228" t="s">
        <v>484</v>
      </c>
      <c r="D68" s="229" t="s">
        <v>448</v>
      </c>
      <c r="E68" s="230" t="s">
        <v>370</v>
      </c>
    </row>
    <row r="69" spans="2:5" s="226" customFormat="1" x14ac:dyDescent="0.25">
      <c r="B69" s="227"/>
      <c r="C69" s="228"/>
      <c r="D69" s="229"/>
      <c r="E69" s="230"/>
    </row>
    <row r="70" spans="2:5" s="226" customFormat="1" x14ac:dyDescent="0.25">
      <c r="B70" s="227"/>
      <c r="C70" s="228"/>
      <c r="D70" s="229"/>
      <c r="E70" s="230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3:N30"/>
  <sheetViews>
    <sheetView zoomScale="85" zoomScaleNormal="85" workbookViewId="0"/>
  </sheetViews>
  <sheetFormatPr defaultColWidth="9.109375" defaultRowHeight="13.2" x14ac:dyDescent="0.25"/>
  <cols>
    <col min="1" max="2" width="9.109375" style="324"/>
    <col min="3" max="3" width="5.88671875" style="326" customWidth="1"/>
    <col min="4" max="4" width="9.109375" style="326"/>
    <col min="5" max="5" width="25.44140625" style="326" customWidth="1"/>
    <col min="6" max="6" width="9.109375" style="324"/>
    <col min="7" max="8" width="5.88671875" style="326" customWidth="1"/>
    <col min="9" max="9" width="9.109375" style="326"/>
    <col min="10" max="10" width="25.44140625" style="326" customWidth="1"/>
    <col min="11" max="11" width="9.109375" style="324"/>
    <col min="12" max="12" width="5.88671875" style="326" customWidth="1"/>
    <col min="13" max="13" width="9.109375" style="326"/>
    <col min="14" max="14" width="25.44140625" style="324" customWidth="1"/>
    <col min="15" max="16384" width="9.109375" style="324"/>
  </cols>
  <sheetData>
    <row r="3" spans="3:14" x14ac:dyDescent="0.25">
      <c r="C3" s="512" t="s">
        <v>453</v>
      </c>
      <c r="D3" s="513"/>
      <c r="E3" s="513"/>
      <c r="G3" s="512" t="s">
        <v>90</v>
      </c>
      <c r="H3" s="513"/>
      <c r="I3" s="513"/>
      <c r="J3" s="513"/>
      <c r="L3" s="512" t="s">
        <v>89</v>
      </c>
      <c r="M3" s="513"/>
      <c r="N3" s="513"/>
    </row>
    <row r="5" spans="3:14" x14ac:dyDescent="0.25">
      <c r="C5" s="334"/>
      <c r="G5" s="334"/>
      <c r="H5" s="335">
        <v>1</v>
      </c>
      <c r="I5" s="327" t="s">
        <v>370</v>
      </c>
      <c r="J5" s="336" t="s">
        <v>455</v>
      </c>
      <c r="L5" s="335">
        <v>1</v>
      </c>
      <c r="M5" s="327" t="s">
        <v>457</v>
      </c>
      <c r="N5" s="336" t="s">
        <v>456</v>
      </c>
    </row>
    <row r="6" spans="3:14" x14ac:dyDescent="0.25">
      <c r="C6" s="335"/>
      <c r="G6" s="335"/>
      <c r="H6" s="335">
        <v>2</v>
      </c>
      <c r="I6" s="330" t="s">
        <v>422</v>
      </c>
      <c r="J6" s="331"/>
      <c r="L6" s="335">
        <v>2</v>
      </c>
      <c r="M6" s="330" t="s">
        <v>86</v>
      </c>
    </row>
    <row r="7" spans="3:14" x14ac:dyDescent="0.25">
      <c r="C7" s="335"/>
      <c r="G7" s="335"/>
      <c r="H7" s="335">
        <v>3</v>
      </c>
      <c r="I7" s="330" t="s">
        <v>86</v>
      </c>
      <c r="J7" s="331"/>
      <c r="L7" s="335">
        <v>3</v>
      </c>
      <c r="M7" s="330" t="s">
        <v>460</v>
      </c>
    </row>
    <row r="8" spans="3:14" x14ac:dyDescent="0.25">
      <c r="C8" s="335"/>
      <c r="G8" s="335"/>
      <c r="H8" s="335">
        <v>4</v>
      </c>
      <c r="I8" s="333" t="s">
        <v>458</v>
      </c>
      <c r="J8" s="328"/>
      <c r="L8" s="335">
        <v>4</v>
      </c>
      <c r="M8" s="330" t="s">
        <v>462</v>
      </c>
    </row>
    <row r="9" spans="3:14" x14ac:dyDescent="0.25">
      <c r="C9" s="335">
        <v>1</v>
      </c>
      <c r="D9" s="325" t="s">
        <v>130</v>
      </c>
      <c r="E9" s="336" t="s">
        <v>454</v>
      </c>
      <c r="G9" s="335">
        <v>1</v>
      </c>
      <c r="H9" s="335">
        <v>5</v>
      </c>
      <c r="I9" s="330" t="s">
        <v>130</v>
      </c>
      <c r="J9" s="336" t="s">
        <v>459</v>
      </c>
      <c r="L9" s="335">
        <v>5</v>
      </c>
      <c r="M9" s="330" t="s">
        <v>129</v>
      </c>
    </row>
    <row r="10" spans="3:14" x14ac:dyDescent="0.25">
      <c r="C10" s="335">
        <v>2</v>
      </c>
      <c r="D10" s="329" t="s">
        <v>128</v>
      </c>
      <c r="G10" s="335">
        <v>2</v>
      </c>
      <c r="H10" s="335">
        <v>6</v>
      </c>
      <c r="I10" s="330" t="s">
        <v>461</v>
      </c>
      <c r="J10" s="331"/>
      <c r="L10" s="335">
        <v>6</v>
      </c>
      <c r="M10" s="330" t="s">
        <v>127</v>
      </c>
    </row>
    <row r="11" spans="3:14" x14ac:dyDescent="0.25">
      <c r="C11" s="335">
        <v>3</v>
      </c>
      <c r="D11" s="329" t="s">
        <v>126</v>
      </c>
      <c r="G11" s="335">
        <v>3</v>
      </c>
      <c r="H11" s="335">
        <v>7</v>
      </c>
      <c r="I11" s="330" t="s">
        <v>129</v>
      </c>
      <c r="J11" s="331"/>
      <c r="L11" s="335">
        <v>7</v>
      </c>
      <c r="M11" s="330" t="s">
        <v>125</v>
      </c>
    </row>
    <row r="12" spans="3:14" x14ac:dyDescent="0.25">
      <c r="C12" s="335">
        <v>4</v>
      </c>
      <c r="D12" s="329" t="s">
        <v>124</v>
      </c>
      <c r="G12" s="335">
        <v>4</v>
      </c>
      <c r="H12" s="335">
        <v>8</v>
      </c>
      <c r="I12" s="330" t="s">
        <v>127</v>
      </c>
      <c r="J12" s="331"/>
      <c r="L12" s="335">
        <v>8</v>
      </c>
      <c r="M12" s="330" t="s">
        <v>123</v>
      </c>
    </row>
    <row r="13" spans="3:14" x14ac:dyDescent="0.25">
      <c r="C13" s="335">
        <v>5</v>
      </c>
      <c r="D13" s="329" t="s">
        <v>122</v>
      </c>
      <c r="G13" s="335">
        <v>5</v>
      </c>
      <c r="H13" s="335">
        <v>9</v>
      </c>
      <c r="I13" s="330" t="s">
        <v>125</v>
      </c>
      <c r="J13" s="331"/>
      <c r="L13" s="335">
        <v>9</v>
      </c>
      <c r="M13" s="330" t="s">
        <v>71</v>
      </c>
    </row>
    <row r="14" spans="3:14" x14ac:dyDescent="0.25">
      <c r="C14" s="335">
        <v>6</v>
      </c>
      <c r="D14" s="329" t="s">
        <v>121</v>
      </c>
      <c r="G14" s="335">
        <v>6</v>
      </c>
      <c r="H14" s="335">
        <v>10</v>
      </c>
      <c r="I14" s="330" t="s">
        <v>123</v>
      </c>
      <c r="J14" s="331"/>
      <c r="L14" s="335">
        <v>10</v>
      </c>
      <c r="M14" s="330" t="s">
        <v>78</v>
      </c>
    </row>
    <row r="15" spans="3:14" x14ac:dyDescent="0.25">
      <c r="C15" s="335">
        <v>7</v>
      </c>
      <c r="D15" s="329" t="s">
        <v>120</v>
      </c>
      <c r="G15" s="335">
        <v>7</v>
      </c>
      <c r="H15" s="335">
        <v>11</v>
      </c>
      <c r="I15" s="330" t="s">
        <v>71</v>
      </c>
      <c r="J15" s="331"/>
      <c r="L15" s="335">
        <v>11</v>
      </c>
      <c r="M15" s="330" t="s">
        <v>68</v>
      </c>
    </row>
    <row r="16" spans="3:14" x14ac:dyDescent="0.25">
      <c r="C16" s="335">
        <v>8</v>
      </c>
      <c r="D16" s="329" t="s">
        <v>119</v>
      </c>
      <c r="G16" s="335">
        <v>8</v>
      </c>
      <c r="H16" s="335">
        <v>12</v>
      </c>
      <c r="I16" s="330" t="s">
        <v>78</v>
      </c>
      <c r="J16" s="331"/>
      <c r="L16" s="335">
        <v>12</v>
      </c>
      <c r="M16" s="330" t="s">
        <v>65</v>
      </c>
    </row>
    <row r="17" spans="3:13" x14ac:dyDescent="0.25">
      <c r="C17" s="335">
        <v>9</v>
      </c>
      <c r="D17" s="329" t="s">
        <v>118</v>
      </c>
      <c r="G17" s="335">
        <v>9</v>
      </c>
      <c r="H17" s="335">
        <v>13</v>
      </c>
      <c r="I17" s="330" t="s">
        <v>68</v>
      </c>
      <c r="J17" s="331"/>
      <c r="L17" s="335">
        <v>13</v>
      </c>
      <c r="M17" s="330" t="s">
        <v>61</v>
      </c>
    </row>
    <row r="18" spans="3:13" x14ac:dyDescent="0.25">
      <c r="C18" s="335">
        <v>10</v>
      </c>
      <c r="D18" s="329" t="s">
        <v>117</v>
      </c>
      <c r="G18" s="335">
        <v>10</v>
      </c>
      <c r="H18" s="335">
        <v>14</v>
      </c>
      <c r="I18" s="330" t="s">
        <v>65</v>
      </c>
      <c r="J18" s="331"/>
      <c r="L18" s="335">
        <v>14</v>
      </c>
      <c r="M18" s="330" t="s">
        <v>56</v>
      </c>
    </row>
    <row r="19" spans="3:13" x14ac:dyDescent="0.25">
      <c r="C19" s="335">
        <v>11</v>
      </c>
      <c r="D19" s="329" t="s">
        <v>116</v>
      </c>
      <c r="G19" s="335">
        <v>11</v>
      </c>
      <c r="H19" s="335">
        <v>15</v>
      </c>
      <c r="I19" s="330" t="s">
        <v>61</v>
      </c>
      <c r="J19" s="331"/>
      <c r="L19" s="335">
        <v>15</v>
      </c>
      <c r="M19" s="330" t="s">
        <v>49</v>
      </c>
    </row>
    <row r="20" spans="3:13" x14ac:dyDescent="0.25">
      <c r="C20" s="335">
        <v>12</v>
      </c>
      <c r="D20" s="329" t="s">
        <v>115</v>
      </c>
      <c r="G20" s="335">
        <v>12</v>
      </c>
      <c r="H20" s="335">
        <v>16</v>
      </c>
      <c r="I20" s="330" t="s">
        <v>56</v>
      </c>
      <c r="J20" s="331"/>
      <c r="L20" s="335">
        <v>16</v>
      </c>
      <c r="M20" s="330" t="s">
        <v>28</v>
      </c>
    </row>
    <row r="21" spans="3:13" x14ac:dyDescent="0.25">
      <c r="C21" s="335">
        <v>13</v>
      </c>
      <c r="D21" s="329" t="s">
        <v>114</v>
      </c>
      <c r="G21" s="335">
        <v>13</v>
      </c>
      <c r="H21" s="335">
        <v>17</v>
      </c>
      <c r="I21" s="330" t="s">
        <v>49</v>
      </c>
      <c r="J21" s="331"/>
      <c r="L21" s="335">
        <v>17</v>
      </c>
      <c r="M21" s="330" t="s">
        <v>16</v>
      </c>
    </row>
    <row r="22" spans="3:13" x14ac:dyDescent="0.25">
      <c r="C22" s="335">
        <v>14</v>
      </c>
      <c r="D22" s="329" t="s">
        <v>113</v>
      </c>
      <c r="G22" s="335">
        <v>14</v>
      </c>
      <c r="H22" s="335">
        <v>18</v>
      </c>
      <c r="I22" s="330" t="s">
        <v>28</v>
      </c>
      <c r="J22" s="331"/>
      <c r="L22" s="335">
        <v>18</v>
      </c>
      <c r="M22" s="330" t="s">
        <v>10</v>
      </c>
    </row>
    <row r="23" spans="3:13" x14ac:dyDescent="0.25">
      <c r="C23" s="335">
        <v>15</v>
      </c>
      <c r="D23" s="329" t="s">
        <v>112</v>
      </c>
      <c r="G23" s="335">
        <v>15</v>
      </c>
      <c r="H23" s="335">
        <v>19</v>
      </c>
      <c r="I23" s="330" t="s">
        <v>16</v>
      </c>
      <c r="J23" s="331"/>
      <c r="L23" s="335">
        <v>19</v>
      </c>
      <c r="M23" s="330" t="s">
        <v>2</v>
      </c>
    </row>
    <row r="24" spans="3:13" x14ac:dyDescent="0.25">
      <c r="C24" s="335">
        <v>16</v>
      </c>
      <c r="D24" s="329" t="s">
        <v>111</v>
      </c>
      <c r="G24" s="335">
        <v>16</v>
      </c>
      <c r="H24" s="335">
        <v>20</v>
      </c>
      <c r="I24" s="330" t="s">
        <v>10</v>
      </c>
      <c r="J24" s="331"/>
      <c r="L24" s="335">
        <v>20</v>
      </c>
      <c r="M24" s="330" t="s">
        <v>110</v>
      </c>
    </row>
    <row r="25" spans="3:13" x14ac:dyDescent="0.25">
      <c r="C25" s="335">
        <v>17</v>
      </c>
      <c r="D25" s="329" t="s">
        <v>109</v>
      </c>
      <c r="G25" s="335">
        <v>17</v>
      </c>
      <c r="H25" s="335">
        <v>21</v>
      </c>
      <c r="I25" s="330" t="s">
        <v>2</v>
      </c>
      <c r="J25" s="331"/>
      <c r="L25" s="335">
        <v>21</v>
      </c>
      <c r="M25" s="330" t="s">
        <v>108</v>
      </c>
    </row>
    <row r="26" spans="3:13" x14ac:dyDescent="0.25">
      <c r="C26" s="335">
        <v>18</v>
      </c>
      <c r="D26" s="329" t="s">
        <v>107</v>
      </c>
      <c r="G26" s="335">
        <v>18</v>
      </c>
      <c r="H26" s="335">
        <v>22</v>
      </c>
      <c r="I26" s="330" t="s">
        <v>110</v>
      </c>
      <c r="J26" s="331"/>
      <c r="L26" s="335">
        <v>22</v>
      </c>
      <c r="M26" s="330" t="s">
        <v>106</v>
      </c>
    </row>
    <row r="27" spans="3:13" x14ac:dyDescent="0.25">
      <c r="C27" s="335">
        <v>19</v>
      </c>
      <c r="D27" s="329" t="s">
        <v>105</v>
      </c>
      <c r="G27" s="335">
        <v>19</v>
      </c>
      <c r="H27" s="335">
        <v>23</v>
      </c>
      <c r="I27" s="330" t="s">
        <v>108</v>
      </c>
      <c r="J27" s="331"/>
      <c r="L27" s="335">
        <v>23</v>
      </c>
      <c r="M27" s="330" t="s">
        <v>104</v>
      </c>
    </row>
    <row r="28" spans="3:13" x14ac:dyDescent="0.25">
      <c r="C28" s="335">
        <v>20</v>
      </c>
      <c r="D28" s="329" t="s">
        <v>103</v>
      </c>
      <c r="G28" s="335">
        <v>20</v>
      </c>
      <c r="H28" s="335">
        <v>24</v>
      </c>
      <c r="I28" s="330" t="s">
        <v>106</v>
      </c>
      <c r="J28" s="331"/>
      <c r="L28" s="335">
        <v>24</v>
      </c>
      <c r="M28" s="330" t="s">
        <v>102</v>
      </c>
    </row>
    <row r="29" spans="3:13" x14ac:dyDescent="0.25">
      <c r="C29" s="335">
        <v>21</v>
      </c>
      <c r="D29" s="332" t="s">
        <v>101</v>
      </c>
      <c r="G29" s="335">
        <v>21</v>
      </c>
      <c r="H29" s="335">
        <v>25</v>
      </c>
      <c r="I29" s="330" t="s">
        <v>104</v>
      </c>
      <c r="J29" s="331"/>
      <c r="L29" s="335"/>
      <c r="M29" s="330"/>
    </row>
    <row r="30" spans="3:13" x14ac:dyDescent="0.25">
      <c r="C30" s="335"/>
      <c r="G30" s="335">
        <v>22</v>
      </c>
      <c r="H30" s="335">
        <v>26</v>
      </c>
      <c r="I30" s="333" t="s">
        <v>102</v>
      </c>
      <c r="J30" s="331"/>
      <c r="L30" s="335"/>
      <c r="M30" s="333"/>
    </row>
  </sheetData>
  <mergeCells count="3">
    <mergeCell ref="C3:E3"/>
    <mergeCell ref="G3:J3"/>
    <mergeCell ref="L3:N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 ca="1">"I.  S&amp;P Utility Credit Ratings Distribution -- " &amp; B6</f>
        <v>I.  S&amp;P Utility Credit Ratings Distribution -- 2021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 ca="1">G2</f>
        <v>Reg_Percent_2020</v>
      </c>
      <c r="G2" s="239" t="s">
        <v>604</v>
      </c>
      <c r="AJ2" s="240" t="str">
        <f ca="1">AJ4 &amp; AJ3</f>
        <v>'Credit_2020Q4'!d:d</v>
      </c>
      <c r="AK2" s="240" t="str">
        <f ca="1">AK4 &amp; AK3</f>
        <v>'Credit_2020Q4'!b1</v>
      </c>
      <c r="AL2" s="240" t="str">
        <f ca="1">AL4 &amp; AL3</f>
        <v>'Credit_2020Q4'!c1</v>
      </c>
      <c r="AQ2" s="236"/>
    </row>
    <row r="3" spans="1:61" ht="18" hidden="1" outlineLevel="1" x14ac:dyDescent="0.25">
      <c r="A3" s="233"/>
      <c r="E3" s="241" t="str">
        <f ca="1">"'" &amp; E2 &amp; "'!"</f>
        <v>'Reg_Percent_2020'!</v>
      </c>
      <c r="G3" s="234" t="str">
        <f ca="1">"'" &amp; G2 &amp; "'!"</f>
        <v>'Reg_Percent_2020'!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 ca="1">$AQ$5</f>
        <v>'Credit_2020Q4'!</v>
      </c>
      <c r="AK4" s="236" t="str">
        <f t="shared" ref="AK4:AL4" ca="1" si="0">$AQ$5</f>
        <v>'Credit_2020Q4'!</v>
      </c>
      <c r="AL4" s="236" t="str">
        <f t="shared" ca="1" si="0"/>
        <v>'Credit_2020Q4'!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 ca="1">"All Companies" &amp; CHAR( 10 ) &amp; "("&amp; L14 &amp; ")"</f>
        <v>All Companies
(44)</v>
      </c>
      <c r="M5" s="509"/>
      <c r="N5" s="314"/>
      <c r="O5" s="507" t="str">
        <f ca="1">"Regulated" &amp; CHAR( 10 ) &amp; "(" &amp; O14 &amp; ")"</f>
        <v>Regulated
(35)</v>
      </c>
      <c r="P5" s="511"/>
      <c r="Q5" s="314"/>
      <c r="R5" s="507" t="str">
        <f ca="1">"Mostly Regulated" &amp; CHAR( 10 ) &amp; "(" &amp; R14 &amp; ")"</f>
        <v>Mostly Regulated
(9)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605</v>
      </c>
    </row>
    <row r="6" spans="1:61" ht="28.5" customHeight="1" x14ac:dyDescent="0.25">
      <c r="A6" s="299" t="s">
        <v>0</v>
      </c>
      <c r="B6" s="300" t="s">
        <v>606</v>
      </c>
      <c r="C6" s="338" t="s">
        <v>470</v>
      </c>
      <c r="D6" s="301"/>
      <c r="E6" s="302">
        <f ca="1">INDIRECT( E3 &amp; G1 )</f>
        <v>0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ca="1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63" ca="1" si="5">IF( LEN( AS7 ) = 0, 99, RANK( AS7, $AS$7:$AS$62 ) )</f>
        <v>30</v>
      </c>
      <c r="AW7" s="234">
        <f ca="1">COUNTIF( AV7:AV$7, AV7 )</f>
        <v>1</v>
      </c>
      <c r="AX7" s="287">
        <f ca="1">AV7 + AW7 / 10</f>
        <v>30.1</v>
      </c>
      <c r="AY7" s="234">
        <f t="shared" ref="AY7:AY63" ca="1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63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ca="1" si="10">COUNTIF($C$7:$C$67,$X8)</f>
        <v>2</v>
      </c>
      <c r="M8" s="294">
        <f t="shared" ref="M8:M13" ca="1" si="11">IF( L8 = 0, "", L8/L$14 )</f>
        <v>4.5454545454545456E-2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0.1111111111111111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ca="1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ca="1" si="5"/>
        <v>2</v>
      </c>
      <c r="AW8" s="234">
        <f ca="1">COUNTIF( AV$7:AV8, AV8 )</f>
        <v>1</v>
      </c>
      <c r="AX8" s="287">
        <f t="shared" ref="AX8:AX63" ca="1" si="22">AV8 + AW8 / 10</f>
        <v>2.1</v>
      </c>
      <c r="AY8" s="234">
        <f t="shared" ca="1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I50" ca="1" si="23">OFFSET( AQ$6, $BD8, 0 )</f>
        <v>Alliant Energy Corporation</v>
      </c>
      <c r="BG8" s="240" t="str">
        <f t="shared" ca="1" si="23"/>
        <v>A-</v>
      </c>
      <c r="BH8" s="240">
        <f t="shared" ca="1" si="23"/>
        <v>20</v>
      </c>
      <c r="BI8" s="240" t="str">
        <f t="shared" ca="1" si="23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ca="1" si="10"/>
        <v>11</v>
      </c>
      <c r="M9" s="296">
        <f t="shared" ca="1" si="11"/>
        <v>0.25</v>
      </c>
      <c r="N9" s="318"/>
      <c r="O9" s="295">
        <f t="shared" ca="1" si="12"/>
        <v>10</v>
      </c>
      <c r="P9" s="296">
        <f t="shared" ca="1" si="13"/>
        <v>0.2857142857142857</v>
      </c>
      <c r="Q9" s="318"/>
      <c r="R9" s="295">
        <f t="shared" ca="1" si="14"/>
        <v>1</v>
      </c>
      <c r="S9" s="296">
        <f t="shared" ca="1" si="15"/>
        <v>0.1111111111111111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11</v>
      </c>
      <c r="AC9" s="253"/>
      <c r="AE9" s="254"/>
      <c r="AF9" s="236">
        <f t="shared" ca="1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ca="1" si="5"/>
        <v>13</v>
      </c>
      <c r="AW9" s="234">
        <f ca="1">COUNTIF( AV$7:AV9, AV9 )</f>
        <v>1</v>
      </c>
      <c r="AX9" s="287">
        <f t="shared" ca="1" si="22"/>
        <v>13.1</v>
      </c>
      <c r="AY9" s="234">
        <f t="shared" ca="1" si="6"/>
        <v>13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3"/>
        <v>A-</v>
      </c>
      <c r="BH9" s="240">
        <f t="shared" ca="1" si="23"/>
        <v>20</v>
      </c>
      <c r="BI9" s="240" t="str">
        <f t="shared" ca="1" si="23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ca="1" si="10"/>
        <v>17</v>
      </c>
      <c r="M10" s="296">
        <f t="shared" ca="1" si="11"/>
        <v>0.38636363636363635</v>
      </c>
      <c r="N10" s="318"/>
      <c r="O10" s="295">
        <f t="shared" ca="1" si="12"/>
        <v>12</v>
      </c>
      <c r="P10" s="296">
        <f t="shared" ca="1" si="13"/>
        <v>0.34285714285714286</v>
      </c>
      <c r="Q10" s="318"/>
      <c r="R10" s="295">
        <f t="shared" ca="1" si="14"/>
        <v>5</v>
      </c>
      <c r="S10" s="296">
        <f t="shared" ca="1" si="15"/>
        <v>0.55555555555555558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17</v>
      </c>
      <c r="AE10" s="254"/>
      <c r="AF10" s="236">
        <f t="shared" ca="1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ca="1" si="5"/>
        <v>2</v>
      </c>
      <c r="AW10" s="234">
        <f ca="1">COUNTIF( AV$7:AV10, AV10 )</f>
        <v>2</v>
      </c>
      <c r="AX10" s="287">
        <f t="shared" ca="1" si="22"/>
        <v>2.2000000000000002</v>
      </c>
      <c r="AY10" s="234">
        <f t="shared" ca="1" si="6"/>
        <v>3</v>
      </c>
      <c r="AZ10" s="236"/>
      <c r="BA10" s="236"/>
      <c r="BC10" s="234">
        <f t="shared" ca="1" si="24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3"/>
        <v>A-</v>
      </c>
      <c r="BH10" s="240">
        <f t="shared" ca="1" si="23"/>
        <v>20</v>
      </c>
      <c r="BI10" s="240" t="str">
        <f t="shared" ca="1" si="23"/>
        <v>ED</v>
      </c>
    </row>
    <row r="11" spans="1:61" ht="13.8" x14ac:dyDescent="0.25">
      <c r="A11" s="303" t="s">
        <v>565</v>
      </c>
      <c r="B11" s="304" t="s">
        <v>10</v>
      </c>
      <c r="C11" s="304">
        <v>20</v>
      </c>
      <c r="D11" s="304" t="s">
        <v>566</v>
      </c>
      <c r="E11" s="305" t="str">
        <f t="shared" ca="1" si="9"/>
        <v>R</v>
      </c>
      <c r="F11" s="306"/>
      <c r="G11" s="307">
        <f t="shared" ca="1" si="1"/>
        <v>22</v>
      </c>
      <c r="H11" s="250"/>
      <c r="I11" s="318"/>
      <c r="J11" s="295" t="s">
        <v>28</v>
      </c>
      <c r="K11" s="318"/>
      <c r="L11" s="295">
        <f t="shared" ca="1" si="10"/>
        <v>8</v>
      </c>
      <c r="M11" s="296">
        <f t="shared" ca="1" si="11"/>
        <v>0.18181818181818182</v>
      </c>
      <c r="N11" s="318"/>
      <c r="O11" s="295">
        <f t="shared" ca="1" si="12"/>
        <v>7</v>
      </c>
      <c r="P11" s="296">
        <f t="shared" ca="1" si="13"/>
        <v>0.2</v>
      </c>
      <c r="Q11" s="318"/>
      <c r="R11" s="295">
        <f t="shared" ca="1" si="14"/>
        <v>1</v>
      </c>
      <c r="S11" s="296">
        <f t="shared" ca="1" si="15"/>
        <v>0.1111111111111111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8</v>
      </c>
      <c r="AE11" s="254"/>
      <c r="AF11" s="236">
        <f t="shared" ca="1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12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ca="1" si="5"/>
        <v>13</v>
      </c>
      <c r="AW11" s="234">
        <f ca="1">COUNTIF( AV$7:AV11, AV11 )</f>
        <v>2</v>
      </c>
      <c r="AX11" s="287">
        <f t="shared" ca="1" si="22"/>
        <v>13.2</v>
      </c>
      <c r="AY11" s="234">
        <f t="shared" ca="1" si="6"/>
        <v>14</v>
      </c>
      <c r="AZ11" s="236"/>
      <c r="BA11" s="236"/>
      <c r="BC11" s="234">
        <f t="shared" ca="1" si="24"/>
        <v>5</v>
      </c>
      <c r="BD11" s="288">
        <f t="shared" ca="1" si="8"/>
        <v>19</v>
      </c>
      <c r="BF11" s="240" t="str">
        <f t="shared" ca="1" si="23"/>
        <v>Evergy, Inc.</v>
      </c>
      <c r="BG11" s="240" t="str">
        <f t="shared" ca="1" si="23"/>
        <v>A-</v>
      </c>
      <c r="BH11" s="240">
        <f t="shared" ca="1" si="23"/>
        <v>20</v>
      </c>
      <c r="BI11" s="240" t="str">
        <f t="shared" ca="1" si="23"/>
        <v>EVRG</v>
      </c>
    </row>
    <row r="12" spans="1:61" ht="13.8" x14ac:dyDescent="0.25">
      <c r="A12" s="303" t="s">
        <v>515</v>
      </c>
      <c r="B12" s="304" t="s">
        <v>10</v>
      </c>
      <c r="C12" s="304">
        <v>20</v>
      </c>
      <c r="D12" s="304" t="s">
        <v>511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ca="1" si="10"/>
        <v>3</v>
      </c>
      <c r="M12" s="296">
        <f t="shared" ca="1" si="11"/>
        <v>6.8181818181818177E-2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1</v>
      </c>
      <c r="S12" s="296">
        <f t="shared" ca="1" si="15"/>
        <v>0.1111111111111111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ca="1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13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ca="1" si="5"/>
        <v>30</v>
      </c>
      <c r="AW12" s="234">
        <f ca="1">COUNTIF( AV$7:AV12, AV12 )</f>
        <v>2</v>
      </c>
      <c r="AX12" s="287">
        <f t="shared" ca="1" si="22"/>
        <v>30.2</v>
      </c>
      <c r="AY12" s="234">
        <f t="shared" ca="1" si="6"/>
        <v>31</v>
      </c>
      <c r="AZ12" s="236"/>
      <c r="BA12" s="236"/>
      <c r="BC12" s="234">
        <f t="shared" ca="1" si="24"/>
        <v>6</v>
      </c>
      <c r="BD12" s="288">
        <f t="shared" ca="1" si="8"/>
        <v>20</v>
      </c>
      <c r="BF12" s="240" t="str">
        <f t="shared" ca="1" si="23"/>
        <v>Eversource Energy</v>
      </c>
      <c r="BG12" s="240" t="str">
        <f t="shared" ca="1" si="23"/>
        <v>A-</v>
      </c>
      <c r="BH12" s="240">
        <f t="shared" ca="1" si="23"/>
        <v>20</v>
      </c>
      <c r="BI12" s="240" t="str">
        <f t="shared" ca="1" si="23"/>
        <v>ES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9"/>
        <v>MR</v>
      </c>
      <c r="F13" s="306"/>
      <c r="G13" s="307">
        <f t="shared" ca="1" si="1"/>
        <v>30</v>
      </c>
      <c r="H13" s="250"/>
      <c r="I13" s="319"/>
      <c r="J13" s="297" t="s">
        <v>79</v>
      </c>
      <c r="K13" s="319"/>
      <c r="L13" s="297">
        <f t="shared" ca="1" si="10"/>
        <v>3</v>
      </c>
      <c r="M13" s="298">
        <f t="shared" ca="1" si="11"/>
        <v>6.8181818181818177E-2</v>
      </c>
      <c r="N13" s="319"/>
      <c r="O13" s="297">
        <f t="shared" ca="1" si="12"/>
        <v>3</v>
      </c>
      <c r="P13" s="298">
        <f t="shared" ca="1" si="13"/>
        <v>8.5714285714285715E-2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ca="1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14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ca="1" si="5"/>
        <v>1</v>
      </c>
      <c r="AW13" s="234">
        <f ca="1">COUNTIF( AV$7:AV13, AV13 )</f>
        <v>1</v>
      </c>
      <c r="AX13" s="287">
        <f t="shared" ca="1" si="22"/>
        <v>1.1000000000000001</v>
      </c>
      <c r="AY13" s="234">
        <f t="shared" ca="1" si="6"/>
        <v>1</v>
      </c>
      <c r="AZ13" s="236"/>
      <c r="BA13" s="236"/>
      <c r="BC13" s="234">
        <f t="shared" ca="1" si="24"/>
        <v>7</v>
      </c>
      <c r="BD13" s="288">
        <f t="shared" ca="1" si="8"/>
        <v>27</v>
      </c>
      <c r="BF13" s="240" t="str">
        <f t="shared" ca="1" si="23"/>
        <v>NextEra Energy, Inc.</v>
      </c>
      <c r="BG13" s="240" t="str">
        <f t="shared" ca="1" si="23"/>
        <v>A-</v>
      </c>
      <c r="BH13" s="240">
        <f t="shared" ca="1" si="23"/>
        <v>20</v>
      </c>
      <c r="BI13" s="240" t="str">
        <f t="shared" ca="1" si="23"/>
        <v>NEE</v>
      </c>
    </row>
    <row r="14" spans="1:61" ht="13.8" x14ac:dyDescent="0.25">
      <c r="A14" s="303" t="s">
        <v>41</v>
      </c>
      <c r="B14" s="304" t="s">
        <v>10</v>
      </c>
      <c r="C14" s="304">
        <v>20</v>
      </c>
      <c r="D14" s="304" t="s">
        <v>321</v>
      </c>
      <c r="E14" s="305" t="str">
        <f t="shared" ca="1" si="9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 ca="1">SUM(L8:L13)</f>
        <v>44</v>
      </c>
      <c r="M14" s="292">
        <f ca="1"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9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 ca="1">SUMPRODUCT( L8:L13, Y8:Y13 ) / L14</f>
        <v>18.818181818181817</v>
      </c>
      <c r="Z14" s="261"/>
      <c r="AA14" s="493">
        <f ca="1">SUM(AA8:AA13)</f>
        <v>44</v>
      </c>
      <c r="AE14" s="254"/>
      <c r="AF14" s="236">
        <f t="shared" ca="1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15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ca="1" si="5"/>
        <v>13</v>
      </c>
      <c r="AW14" s="234">
        <f ca="1">COUNTIF( AV$7:AV14, AV14 )</f>
        <v>3</v>
      </c>
      <c r="AX14" s="287">
        <f t="shared" ca="1" si="22"/>
        <v>13.3</v>
      </c>
      <c r="AY14" s="234">
        <f t="shared" ca="1" si="6"/>
        <v>15</v>
      </c>
      <c r="AZ14" s="236"/>
      <c r="BA14" s="236"/>
      <c r="BC14" s="234">
        <f t="shared" ca="1" si="24"/>
        <v>8</v>
      </c>
      <c r="BD14" s="288">
        <f t="shared" ca="1" si="8"/>
        <v>33</v>
      </c>
      <c r="BF14" s="240" t="str">
        <f t="shared" ca="1" si="23"/>
        <v>Pinnacle West Capital Corporation</v>
      </c>
      <c r="BG14" s="240" t="str">
        <f t="shared" ca="1" si="23"/>
        <v>A-</v>
      </c>
      <c r="BH14" s="240">
        <f t="shared" ca="1" si="23"/>
        <v>20</v>
      </c>
      <c r="BI14" s="240" t="str">
        <f t="shared" ca="1" si="23"/>
        <v>PNW</v>
      </c>
    </row>
    <row r="15" spans="1:61" ht="13.8" x14ac:dyDescent="0.25">
      <c r="A15" s="303" t="s">
        <v>43</v>
      </c>
      <c r="B15" s="304" t="s">
        <v>10</v>
      </c>
      <c r="C15" s="304">
        <v>20</v>
      </c>
      <c r="D15" s="304" t="s">
        <v>324</v>
      </c>
      <c r="E15" s="305" t="str">
        <f t="shared" ca="1" si="9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ca="1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16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ca="1" si="5"/>
        <v>13</v>
      </c>
      <c r="AW15" s="234">
        <f ca="1">COUNTIF( AV$7:AV15, AV15 )</f>
        <v>4</v>
      </c>
      <c r="AX15" s="287">
        <f t="shared" ca="1" si="22"/>
        <v>13.4</v>
      </c>
      <c r="AY15" s="234">
        <f t="shared" ca="1" si="6"/>
        <v>16</v>
      </c>
      <c r="AZ15" s="236"/>
      <c r="BA15" s="236"/>
      <c r="BC15" s="234">
        <f t="shared" ca="1" si="24"/>
        <v>9</v>
      </c>
      <c r="BD15" s="288">
        <f t="shared" ca="1" si="8"/>
        <v>36</v>
      </c>
      <c r="BF15" s="240" t="str">
        <f t="shared" ca="1" si="23"/>
        <v>PPL Corporation</v>
      </c>
      <c r="BG15" s="240" t="str">
        <f t="shared" ca="1" si="23"/>
        <v>A-</v>
      </c>
      <c r="BH15" s="240">
        <f t="shared" ca="1" si="23"/>
        <v>20</v>
      </c>
      <c r="BI15" s="240" t="str">
        <f t="shared" ca="1" si="23"/>
        <v>PPL</v>
      </c>
    </row>
    <row r="16" spans="1:61" ht="13.8" x14ac:dyDescent="0.25">
      <c r="A16" s="303" t="s">
        <v>7</v>
      </c>
      <c r="B16" s="304" t="s">
        <v>10</v>
      </c>
      <c r="C16" s="304">
        <v>20</v>
      </c>
      <c r="D16" s="304" t="s">
        <v>327</v>
      </c>
      <c r="E16" s="305" t="str">
        <f t="shared" ca="1" si="9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4">
        <f t="array" aca="1" ref="L16" ca="1">SUM( IF( LEN( $C$7:$C$65 ) = 0, 0, $C$7:$C$65 ) ) / SUM( IF( LEN( $C$7:$C$65 ) = 0, 0, 1  ) )</f>
        <v>18.795454545454547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18.742857142857144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ca="1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17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ca="1" si="5"/>
        <v>38</v>
      </c>
      <c r="AW16" s="234">
        <f ca="1">COUNTIF( AV$7:AV16, AV16 )</f>
        <v>1</v>
      </c>
      <c r="AX16" s="287">
        <f t="shared" ca="1" si="22"/>
        <v>38.1</v>
      </c>
      <c r="AY16" s="234">
        <f t="shared" ca="1" si="6"/>
        <v>38</v>
      </c>
      <c r="AZ16" s="236"/>
      <c r="BA16" s="236"/>
      <c r="BC16" s="234">
        <f t="shared" ca="1" si="24"/>
        <v>10</v>
      </c>
      <c r="BD16" s="288">
        <f t="shared" ca="1" si="8"/>
        <v>40</v>
      </c>
      <c r="BF16" s="240" t="str">
        <f t="shared" ca="1" si="23"/>
        <v>Southern Company</v>
      </c>
      <c r="BG16" s="240" t="str">
        <f t="shared" ca="1" si="23"/>
        <v>A-</v>
      </c>
      <c r="BH16" s="240">
        <f t="shared" ca="1" si="23"/>
        <v>20</v>
      </c>
      <c r="BI16" s="240" t="str">
        <f t="shared" ca="1" si="23"/>
        <v>SO</v>
      </c>
    </row>
    <row r="17" spans="1:61" ht="13.8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9"/>
        <v>R</v>
      </c>
      <c r="F17" s="306"/>
      <c r="G17" s="307">
        <f t="shared" ca="1" si="1"/>
        <v>44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ca="1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18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ca="1" si="5"/>
        <v>13</v>
      </c>
      <c r="AW17" s="234">
        <f ca="1">COUNTIF( AV$7:AV17, AV17 )</f>
        <v>5</v>
      </c>
      <c r="AX17" s="287">
        <f t="shared" ca="1" si="22"/>
        <v>13.5</v>
      </c>
      <c r="AY17" s="234">
        <f t="shared" ca="1" si="6"/>
        <v>17</v>
      </c>
      <c r="AZ17" s="236"/>
      <c r="BA17" s="236"/>
      <c r="BC17" s="234">
        <f t="shared" ca="1" si="24"/>
        <v>11</v>
      </c>
      <c r="BD17" s="288">
        <f t="shared" ca="1" si="8"/>
        <v>42</v>
      </c>
      <c r="BF17" s="240" t="str">
        <f t="shared" ca="1" si="23"/>
        <v>Wisconsin Energy Corporation</v>
      </c>
      <c r="BG17" s="240" t="str">
        <f t="shared" ca="1" si="23"/>
        <v>A-</v>
      </c>
      <c r="BH17" s="240">
        <f t="shared" ca="1" si="23"/>
        <v>20</v>
      </c>
      <c r="BI17" s="240" t="str">
        <f t="shared" ca="1" si="23"/>
        <v>WEC</v>
      </c>
    </row>
    <row r="18" spans="1:61" ht="13.8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ca="1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19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ca="1" si="5"/>
        <v>2</v>
      </c>
      <c r="AW18" s="234">
        <f ca="1">COUNTIF( AV$7:AV18, AV18 )</f>
        <v>3</v>
      </c>
      <c r="AX18" s="287">
        <f t="shared" ca="1" si="22"/>
        <v>2.2999999999999998</v>
      </c>
      <c r="AY18" s="234">
        <f t="shared" ca="1" si="6"/>
        <v>4</v>
      </c>
      <c r="AZ18" s="236"/>
      <c r="BA18" s="236"/>
      <c r="BC18" s="234">
        <f t="shared" ca="1" si="24"/>
        <v>12</v>
      </c>
      <c r="BD18" s="288">
        <f t="shared" ca="1" si="8"/>
        <v>43</v>
      </c>
      <c r="BF18" s="240" t="str">
        <f t="shared" ca="1" si="23"/>
        <v>Xcel Energy Inc.</v>
      </c>
      <c r="BG18" s="240" t="str">
        <f t="shared" ca="1" si="23"/>
        <v>A-</v>
      </c>
      <c r="BH18" s="240">
        <f t="shared" ca="1" si="23"/>
        <v>20</v>
      </c>
      <c r="BI18" s="240" t="str">
        <f t="shared" ca="1" si="23"/>
        <v>XEL</v>
      </c>
    </row>
    <row r="19" spans="1:61" ht="13.8" x14ac:dyDescent="0.25">
      <c r="A19" s="303" t="s">
        <v>9</v>
      </c>
      <c r="B19" s="304" t="s">
        <v>16</v>
      </c>
      <c r="C19" s="304">
        <v>19</v>
      </c>
      <c r="D19" s="304" t="s">
        <v>273</v>
      </c>
      <c r="E19" s="305" t="str">
        <f t="shared" ca="1" si="9"/>
        <v>R</v>
      </c>
      <c r="F19" s="306"/>
      <c r="G19" s="307">
        <f t="shared" ca="1" si="1"/>
        <v>9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ca="1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20</v>
      </c>
      <c r="AK19" s="236" t="str">
        <f t="shared" ca="1" si="21"/>
        <v>BBB+</v>
      </c>
      <c r="AL19" s="236">
        <f t="shared" ca="1" si="21"/>
        <v>19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ca="1" si="5"/>
        <v>13</v>
      </c>
      <c r="AW19" s="234">
        <f ca="1">COUNTIF( AV$7:AV19, AV19 )</f>
        <v>6</v>
      </c>
      <c r="AX19" s="287">
        <f t="shared" ca="1" si="22"/>
        <v>13.6</v>
      </c>
      <c r="AY19" s="234">
        <f t="shared" ca="1" si="6"/>
        <v>18</v>
      </c>
      <c r="AZ19" s="236"/>
      <c r="BA19" s="236"/>
      <c r="BC19" s="234">
        <f t="shared" ca="1" si="24"/>
        <v>13</v>
      </c>
      <c r="BD19" s="288">
        <f t="shared" ca="1" si="8"/>
        <v>3</v>
      </c>
      <c r="BF19" s="240" t="str">
        <f t="shared" ca="1" si="23"/>
        <v>Ameren Corporation</v>
      </c>
      <c r="BG19" s="240" t="str">
        <f t="shared" ca="1" si="23"/>
        <v>BBB+</v>
      </c>
      <c r="BH19" s="240">
        <f t="shared" ca="1" si="23"/>
        <v>19</v>
      </c>
      <c r="BI19" s="240" t="str">
        <f t="shared" ca="1" si="23"/>
        <v>AEE</v>
      </c>
    </row>
    <row r="20" spans="1:61" ht="13.8" x14ac:dyDescent="0.25">
      <c r="A20" s="303" t="s">
        <v>531</v>
      </c>
      <c r="B20" s="304" t="s">
        <v>16</v>
      </c>
      <c r="C20" s="304">
        <v>19</v>
      </c>
      <c r="D20" s="304" t="s">
        <v>529</v>
      </c>
      <c r="E20" s="305" t="str">
        <f t="shared" ca="1" si="9"/>
        <v>MR</v>
      </c>
      <c r="F20" s="306"/>
      <c r="G20" s="307">
        <f t="shared" ca="1" si="1"/>
        <v>11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ca="1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21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56</v>
      </c>
      <c r="AS20" s="286">
        <v>16</v>
      </c>
      <c r="AT20" s="286" t="s">
        <v>442</v>
      </c>
      <c r="AV20" s="234">
        <f t="shared" ca="1" si="5"/>
        <v>41</v>
      </c>
      <c r="AW20" s="234">
        <f ca="1">COUNTIF( AV$7:AV20, AV20 )</f>
        <v>1</v>
      </c>
      <c r="AX20" s="287">
        <f t="shared" ca="1" si="22"/>
        <v>41.1</v>
      </c>
      <c r="AY20" s="234">
        <f t="shared" ca="1" si="6"/>
        <v>41</v>
      </c>
      <c r="AZ20" s="236"/>
      <c r="BA20" s="236"/>
      <c r="BC20" s="234">
        <f t="shared" ca="1" si="24"/>
        <v>14</v>
      </c>
      <c r="BD20" s="288">
        <f t="shared" ca="1" si="8"/>
        <v>5</v>
      </c>
      <c r="BF20" s="240" t="str">
        <f t="shared" ca="1" si="23"/>
        <v>AVANGRID, Inc.</v>
      </c>
      <c r="BG20" s="240" t="str">
        <f t="shared" ca="1" si="23"/>
        <v>BBB+</v>
      </c>
      <c r="BH20" s="240">
        <f t="shared" ca="1" si="23"/>
        <v>19</v>
      </c>
      <c r="BI20" s="240" t="str">
        <f t="shared" ca="1" si="23"/>
        <v>AGR</v>
      </c>
    </row>
    <row r="21" spans="1:61" ht="13.8" x14ac:dyDescent="0.25">
      <c r="A21" s="303" t="s">
        <v>48</v>
      </c>
      <c r="B21" s="304" t="s">
        <v>16</v>
      </c>
      <c r="C21" s="304">
        <v>19</v>
      </c>
      <c r="D21" s="304" t="s">
        <v>279</v>
      </c>
      <c r="E21" s="305" t="str">
        <f t="shared" ca="1" si="9"/>
        <v>R</v>
      </c>
      <c r="F21" s="306"/>
      <c r="G21" s="307">
        <f t="shared" ca="1" si="1"/>
        <v>13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ca="1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22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ca="1" si="5"/>
        <v>13</v>
      </c>
      <c r="AW21" s="234">
        <f ca="1">COUNTIF( AV$7:AV21, AV21 )</f>
        <v>7</v>
      </c>
      <c r="AX21" s="287">
        <f t="shared" ca="1" si="22"/>
        <v>13.7</v>
      </c>
      <c r="AY21" s="234">
        <f t="shared" ca="1" si="6"/>
        <v>19</v>
      </c>
      <c r="AZ21" s="236"/>
      <c r="BA21" s="236"/>
      <c r="BC21" s="234">
        <f t="shared" ca="1" si="24"/>
        <v>15</v>
      </c>
      <c r="BD21" s="288">
        <f t="shared" ca="1" si="8"/>
        <v>8</v>
      </c>
      <c r="BF21" s="240" t="str">
        <f t="shared" ca="1" si="23"/>
        <v>Black Hills Corporation</v>
      </c>
      <c r="BG21" s="240" t="str">
        <f t="shared" ca="1" si="23"/>
        <v>BBB+</v>
      </c>
      <c r="BH21" s="240">
        <f t="shared" ca="1" si="23"/>
        <v>19</v>
      </c>
      <c r="BI21" s="240" t="str">
        <f t="shared" ca="1" si="23"/>
        <v>BKH</v>
      </c>
    </row>
    <row r="22" spans="1:61" ht="13.8" x14ac:dyDescent="0.25">
      <c r="A22" s="303" t="s">
        <v>29</v>
      </c>
      <c r="B22" s="304" t="s">
        <v>16</v>
      </c>
      <c r="C22" s="304">
        <v>19</v>
      </c>
      <c r="D22" s="304" t="s">
        <v>285</v>
      </c>
      <c r="E22" s="305" t="str">
        <f t="shared" ca="1" si="9"/>
        <v>R</v>
      </c>
      <c r="F22" s="306"/>
      <c r="G22" s="307">
        <f t="shared" ca="1" si="1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ca="1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23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16</v>
      </c>
      <c r="AS22" s="286">
        <v>19</v>
      </c>
      <c r="AT22" s="286" t="s">
        <v>289</v>
      </c>
      <c r="AV22" s="234">
        <f t="shared" ca="1" si="5"/>
        <v>13</v>
      </c>
      <c r="AW22" s="234">
        <f ca="1">COUNTIF( AV$7:AV22, AV22 )</f>
        <v>8</v>
      </c>
      <c r="AX22" s="287">
        <f t="shared" ca="1" si="22"/>
        <v>13.8</v>
      </c>
      <c r="AY22" s="234">
        <f t="shared" ca="1" si="6"/>
        <v>20</v>
      </c>
      <c r="AZ22" s="236"/>
      <c r="BA22" s="236"/>
      <c r="BC22" s="234">
        <f t="shared" ca="1" si="24"/>
        <v>16</v>
      </c>
      <c r="BD22" s="288">
        <f t="shared" ca="1" si="8"/>
        <v>9</v>
      </c>
      <c r="BF22" s="240" t="str">
        <f t="shared" ca="1" si="23"/>
        <v>CenterPoint Energy, Inc.</v>
      </c>
      <c r="BG22" s="240" t="str">
        <f t="shared" ca="1" si="23"/>
        <v>BBB+</v>
      </c>
      <c r="BH22" s="240">
        <f t="shared" ca="1" si="23"/>
        <v>19</v>
      </c>
      <c r="BI22" s="240" t="str">
        <f t="shared" ca="1" si="23"/>
        <v>CNP</v>
      </c>
    </row>
    <row r="23" spans="1:61" ht="13.8" x14ac:dyDescent="0.25">
      <c r="A23" s="303" t="s">
        <v>60</v>
      </c>
      <c r="B23" s="304" t="s">
        <v>16</v>
      </c>
      <c r="C23" s="304">
        <v>19</v>
      </c>
      <c r="D23" s="304" t="s">
        <v>283</v>
      </c>
      <c r="E23" s="305" t="str">
        <f t="shared" ca="1" si="9"/>
        <v>R</v>
      </c>
      <c r="F23" s="306"/>
      <c r="G23" s="307">
        <f t="shared" ca="1" si="1"/>
        <v>15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ca="1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24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ca="1" si="5"/>
        <v>30</v>
      </c>
      <c r="AW23" s="234">
        <f ca="1">COUNTIF( AV$7:AV23, AV23 )</f>
        <v>3</v>
      </c>
      <c r="AX23" s="287">
        <f t="shared" ca="1" si="22"/>
        <v>30.3</v>
      </c>
      <c r="AY23" s="234">
        <f t="shared" ca="1" si="6"/>
        <v>32</v>
      </c>
      <c r="AZ23" s="236"/>
      <c r="BA23" s="236"/>
      <c r="BC23" s="234">
        <f t="shared" ca="1" si="24"/>
        <v>17</v>
      </c>
      <c r="BD23" s="288">
        <f t="shared" ca="1" si="8"/>
        <v>11</v>
      </c>
      <c r="BF23" s="240" t="str">
        <f t="shared" ca="1" si="23"/>
        <v>CMS Energy Corporation</v>
      </c>
      <c r="BG23" s="240" t="str">
        <f t="shared" ca="1" si="23"/>
        <v>BBB+</v>
      </c>
      <c r="BH23" s="240">
        <f t="shared" ca="1" si="23"/>
        <v>19</v>
      </c>
      <c r="BI23" s="240" t="str">
        <f t="shared" ca="1" si="23"/>
        <v>CMS</v>
      </c>
    </row>
    <row r="24" spans="1:61" ht="13.8" x14ac:dyDescent="0.25">
      <c r="A24" s="303" t="s">
        <v>561</v>
      </c>
      <c r="B24" s="304" t="s">
        <v>16</v>
      </c>
      <c r="C24" s="304">
        <v>19</v>
      </c>
      <c r="D24" s="304" t="s">
        <v>86</v>
      </c>
      <c r="E24" s="305" t="str">
        <f t="shared" ca="1" si="9"/>
        <v>R</v>
      </c>
      <c r="F24" s="306"/>
      <c r="G24" s="307">
        <f t="shared" ca="1" si="1"/>
        <v>17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ca="1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25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36</v>
      </c>
      <c r="AR24" s="286" t="s">
        <v>16</v>
      </c>
      <c r="AS24" s="286">
        <v>19</v>
      </c>
      <c r="AT24" s="289" t="s">
        <v>296</v>
      </c>
      <c r="AV24" s="234">
        <f t="shared" ca="1" si="5"/>
        <v>13</v>
      </c>
      <c r="AW24" s="234">
        <f ca="1">COUNTIF( AV$7:AV24, AV24 )</f>
        <v>9</v>
      </c>
      <c r="AX24" s="287">
        <f t="shared" ca="1" si="22"/>
        <v>13.9</v>
      </c>
      <c r="AY24" s="234">
        <f t="shared" ca="1" si="6"/>
        <v>21</v>
      </c>
      <c r="AZ24" s="236"/>
      <c r="BA24" s="236"/>
      <c r="BC24" s="234">
        <f t="shared" ca="1" si="24"/>
        <v>18</v>
      </c>
      <c r="BD24" s="288">
        <f t="shared" ca="1" si="8"/>
        <v>13</v>
      </c>
      <c r="BF24" s="240" t="str">
        <f t="shared" ca="1" si="23"/>
        <v>Dominion Energy, Inc.</v>
      </c>
      <c r="BG24" s="240" t="str">
        <f t="shared" ca="1" si="23"/>
        <v>BBB+</v>
      </c>
      <c r="BH24" s="240">
        <f t="shared" ca="1" si="23"/>
        <v>19</v>
      </c>
      <c r="BI24" s="240" t="str">
        <f t="shared" ca="1" si="23"/>
        <v>D</v>
      </c>
    </row>
    <row r="25" spans="1:61" ht="13.8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9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ca="1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26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565</v>
      </c>
      <c r="AR25" s="286" t="s">
        <v>10</v>
      </c>
      <c r="AS25" s="286">
        <v>20</v>
      </c>
      <c r="AT25" s="286" t="s">
        <v>566</v>
      </c>
      <c r="AV25" s="234">
        <f t="shared" ca="1" si="5"/>
        <v>2</v>
      </c>
      <c r="AW25" s="234">
        <f ca="1">COUNTIF( AV$7:AV25, AV25 )</f>
        <v>4</v>
      </c>
      <c r="AX25" s="287">
        <f t="shared" ca="1" si="22"/>
        <v>2.4</v>
      </c>
      <c r="AY25" s="234">
        <f t="shared" ca="1" si="6"/>
        <v>5</v>
      </c>
      <c r="AZ25" s="236"/>
      <c r="BA25" s="236"/>
      <c r="BC25" s="234">
        <f t="shared" ca="1" si="24"/>
        <v>19</v>
      </c>
      <c r="BD25" s="288">
        <f t="shared" ca="1" si="8"/>
        <v>15</v>
      </c>
      <c r="BF25" s="240" t="str">
        <f t="shared" ca="1" si="23"/>
        <v>DTE Energy Company</v>
      </c>
      <c r="BG25" s="240" t="str">
        <f t="shared" ca="1" si="23"/>
        <v>BBB+</v>
      </c>
      <c r="BH25" s="240">
        <f t="shared" ca="1" si="23"/>
        <v>19</v>
      </c>
      <c r="BI25" s="240" t="str">
        <f t="shared" ca="1" si="23"/>
        <v>DTE</v>
      </c>
    </row>
    <row r="26" spans="1:61" ht="13.8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9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ca="1" si="2"/>
        <v>1</v>
      </c>
      <c r="AG26" s="236" t="str">
        <f t="shared" ca="1" si="3"/>
        <v/>
      </c>
      <c r="AH26" s="236">
        <f t="shared" ca="1" si="19"/>
        <v>1</v>
      </c>
      <c r="AJ26" s="236">
        <f t="shared" ca="1" si="20"/>
        <v>11</v>
      </c>
      <c r="AK26" s="236" t="str">
        <f t="shared" ca="1" si="21"/>
        <v>A-</v>
      </c>
      <c r="AL26" s="236">
        <f t="shared" ca="1" si="21"/>
        <v>20</v>
      </c>
      <c r="AM26" s="236" t="str">
        <f t="shared" ca="1" si="4"/>
        <v>Change</v>
      </c>
      <c r="AQ26" s="286" t="s">
        <v>515</v>
      </c>
      <c r="AR26" s="286" t="s">
        <v>10</v>
      </c>
      <c r="AS26" s="286">
        <v>20</v>
      </c>
      <c r="AT26" s="286" t="s">
        <v>511</v>
      </c>
      <c r="AV26" s="234">
        <f t="shared" ca="1" si="5"/>
        <v>2</v>
      </c>
      <c r="AW26" s="234">
        <f ca="1">COUNTIF( AV$7:AV26, AV26 )</f>
        <v>5</v>
      </c>
      <c r="AX26" s="287">
        <f t="shared" ca="1" si="22"/>
        <v>2.5</v>
      </c>
      <c r="AY26" s="234">
        <f t="shared" ca="1" si="6"/>
        <v>6</v>
      </c>
      <c r="AZ26" s="236"/>
      <c r="BA26" s="236"/>
      <c r="BC26" s="234">
        <f t="shared" ca="1" si="24"/>
        <v>20</v>
      </c>
      <c r="BD26" s="288">
        <f t="shared" ca="1" si="8"/>
        <v>16</v>
      </c>
      <c r="BF26" s="240" t="str">
        <f t="shared" ca="1" si="23"/>
        <v>Duke Energy Corporation</v>
      </c>
      <c r="BG26" s="240" t="str">
        <f t="shared" ca="1" si="23"/>
        <v>BBB+</v>
      </c>
      <c r="BH26" s="240">
        <f t="shared" ca="1" si="23"/>
        <v>19</v>
      </c>
      <c r="BI26" s="240" t="str">
        <f t="shared" ca="1" si="23"/>
        <v>DUK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ca="1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27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11</v>
      </c>
      <c r="AR27" s="286" t="s">
        <v>16</v>
      </c>
      <c r="AS27" s="286">
        <v>19</v>
      </c>
      <c r="AT27" s="286" t="s">
        <v>297</v>
      </c>
      <c r="AV27" s="234">
        <f t="shared" ca="1" si="5"/>
        <v>13</v>
      </c>
      <c r="AW27" s="234">
        <f ca="1">COUNTIF( AV$7:AV27, AV27 )</f>
        <v>10</v>
      </c>
      <c r="AX27" s="287">
        <f t="shared" ca="1" si="22"/>
        <v>14</v>
      </c>
      <c r="AY27" s="234">
        <f t="shared" ca="1" si="6"/>
        <v>22</v>
      </c>
      <c r="AZ27" s="236"/>
      <c r="BA27" s="236"/>
      <c r="BC27" s="234">
        <f t="shared" ca="1" si="24"/>
        <v>21</v>
      </c>
      <c r="BD27" s="288">
        <f t="shared" ca="1" si="8"/>
        <v>18</v>
      </c>
      <c r="BF27" s="240" t="str">
        <f t="shared" ca="1" si="23"/>
        <v>Entergy Corporation</v>
      </c>
      <c r="BG27" s="240" t="str">
        <f t="shared" ca="1" si="23"/>
        <v>BBB+</v>
      </c>
      <c r="BH27" s="240">
        <f t="shared" ca="1" si="23"/>
        <v>19</v>
      </c>
      <c r="BI27" s="240" t="str">
        <f t="shared" ca="1" si="23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ca="1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28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51</v>
      </c>
      <c r="AR28" s="286" t="s">
        <v>61</v>
      </c>
      <c r="AS28" s="286">
        <v>15</v>
      </c>
      <c r="AT28" s="286" t="s">
        <v>298</v>
      </c>
      <c r="AV28" s="234">
        <f t="shared" ca="1" si="5"/>
        <v>42</v>
      </c>
      <c r="AW28" s="234">
        <f ca="1">COUNTIF( AV$7:AV28, AV28 )</f>
        <v>1</v>
      </c>
      <c r="AX28" s="287">
        <f t="shared" ca="1" si="22"/>
        <v>42.1</v>
      </c>
      <c r="AY28" s="234">
        <f t="shared" ca="1" si="6"/>
        <v>42</v>
      </c>
      <c r="AZ28" s="236"/>
      <c r="BA28" s="236"/>
      <c r="BC28" s="234">
        <f t="shared" ca="1" si="24"/>
        <v>22</v>
      </c>
      <c r="BD28" s="288">
        <f t="shared" ca="1" si="8"/>
        <v>21</v>
      </c>
      <c r="BF28" s="240" t="str">
        <f t="shared" ca="1" si="23"/>
        <v>Exelon Corporation</v>
      </c>
      <c r="BG28" s="240" t="str">
        <f t="shared" ca="1" si="23"/>
        <v>BBB+</v>
      </c>
      <c r="BH28" s="240">
        <f t="shared" ca="1" si="23"/>
        <v>19</v>
      </c>
      <c r="BI28" s="240" t="str">
        <f t="shared" ca="1" si="23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ca="1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29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ca="1" si="5"/>
        <v>38</v>
      </c>
      <c r="AW29" s="234">
        <f ca="1">COUNTIF( AV$7:AV29, AV29 )</f>
        <v>2</v>
      </c>
      <c r="AX29" s="287">
        <f t="shared" ca="1" si="22"/>
        <v>38.200000000000003</v>
      </c>
      <c r="AY29" s="234">
        <f t="shared" ca="1" si="6"/>
        <v>39</v>
      </c>
      <c r="AZ29" s="236"/>
      <c r="BA29" s="236"/>
      <c r="BC29" s="234">
        <f t="shared" ca="1" si="24"/>
        <v>23</v>
      </c>
      <c r="BD29" s="288">
        <f t="shared" ca="1" si="8"/>
        <v>26</v>
      </c>
      <c r="BF29" s="240" t="str">
        <f t="shared" ca="1" si="23"/>
        <v>MDU Resources Group, Inc.</v>
      </c>
      <c r="BG29" s="240" t="str">
        <f t="shared" ca="1" si="23"/>
        <v>BBB+</v>
      </c>
      <c r="BH29" s="240">
        <f t="shared" ca="1" si="23"/>
        <v>19</v>
      </c>
      <c r="BI29" s="240" t="str">
        <f t="shared" ca="1" si="23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ca="1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30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20</v>
      </c>
      <c r="AR30" s="286" t="s">
        <v>28</v>
      </c>
      <c r="AS30" s="286">
        <v>18</v>
      </c>
      <c r="AT30" s="289" t="s">
        <v>302</v>
      </c>
      <c r="AV30" s="234">
        <f t="shared" ca="1" si="5"/>
        <v>30</v>
      </c>
      <c r="AW30" s="234">
        <f ca="1">COUNTIF( AV$7:AV30, AV30 )</f>
        <v>4</v>
      </c>
      <c r="AX30" s="287">
        <f t="shared" ca="1" si="22"/>
        <v>30.4</v>
      </c>
      <c r="AY30" s="234">
        <f t="shared" ca="1" si="6"/>
        <v>33</v>
      </c>
      <c r="AZ30" s="236"/>
      <c r="BA30" s="236"/>
      <c r="BC30" s="234">
        <f t="shared" ca="1" si="24"/>
        <v>24</v>
      </c>
      <c r="BD30" s="288">
        <f t="shared" ca="1" si="8"/>
        <v>28</v>
      </c>
      <c r="BF30" s="240" t="str">
        <f t="shared" ca="1" si="23"/>
        <v>NiSource Inc.</v>
      </c>
      <c r="BG30" s="240" t="str">
        <f t="shared" ca="1" si="23"/>
        <v>BBB+</v>
      </c>
      <c r="BH30" s="240">
        <f t="shared" ca="1" si="23"/>
        <v>19</v>
      </c>
      <c r="BI30" s="240" t="str">
        <f t="shared" ca="1" si="23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33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ca="1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31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58</v>
      </c>
      <c r="AR31" s="286" t="s">
        <v>28</v>
      </c>
      <c r="AS31" s="286">
        <v>18</v>
      </c>
      <c r="AT31" s="286" t="s">
        <v>445</v>
      </c>
      <c r="AV31" s="234">
        <f t="shared" ca="1" si="5"/>
        <v>30</v>
      </c>
      <c r="AW31" s="234">
        <f ca="1">COUNTIF( AV$7:AV31, AV31 )</f>
        <v>5</v>
      </c>
      <c r="AX31" s="287">
        <f t="shared" ca="1" si="22"/>
        <v>30.5</v>
      </c>
      <c r="AY31" s="234">
        <f t="shared" ca="1" si="6"/>
        <v>34</v>
      </c>
      <c r="AZ31" s="236"/>
      <c r="BA31" s="236"/>
      <c r="BC31" s="234">
        <f t="shared" ca="1" si="24"/>
        <v>25</v>
      </c>
      <c r="BD31" s="288">
        <f t="shared" ca="1" si="8"/>
        <v>30</v>
      </c>
      <c r="BF31" s="240" t="str">
        <f t="shared" ca="1" si="23"/>
        <v>OGE Energy Corp.</v>
      </c>
      <c r="BG31" s="240" t="str">
        <f t="shared" ca="1" si="23"/>
        <v>BBB+</v>
      </c>
      <c r="BH31" s="240">
        <f t="shared" ca="1" si="23"/>
        <v>19</v>
      </c>
      <c r="BI31" s="240" t="str">
        <f t="shared" ca="1" si="23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38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ca="1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32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12</v>
      </c>
      <c r="AR32" s="286" t="s">
        <v>16</v>
      </c>
      <c r="AS32" s="286">
        <v>19</v>
      </c>
      <c r="AT32" s="286" t="s">
        <v>308</v>
      </c>
      <c r="AV32" s="234">
        <f t="shared" ca="1" si="5"/>
        <v>13</v>
      </c>
      <c r="AW32" s="234">
        <f ca="1">COUNTIF( AV$7:AV32, AV32 )</f>
        <v>11</v>
      </c>
      <c r="AX32" s="287">
        <f t="shared" ca="1" si="22"/>
        <v>14.1</v>
      </c>
      <c r="AY32" s="234">
        <f t="shared" ca="1" si="6"/>
        <v>23</v>
      </c>
      <c r="AZ32" s="236"/>
      <c r="BA32" s="236"/>
      <c r="BC32" s="234">
        <f t="shared" ca="1" si="24"/>
        <v>26</v>
      </c>
      <c r="BD32" s="288">
        <f t="shared" ca="1" si="8"/>
        <v>35</v>
      </c>
      <c r="BF32" s="240" t="str">
        <f t="shared" ca="1" si="23"/>
        <v>Portland General Electric Company</v>
      </c>
      <c r="BG32" s="240" t="str">
        <f t="shared" ca="1" si="23"/>
        <v>BBB+</v>
      </c>
      <c r="BH32" s="240">
        <f t="shared" ca="1" si="23"/>
        <v>19</v>
      </c>
      <c r="BI32" s="240" t="str">
        <f t="shared" ca="1" si="23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40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ca="1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33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369</v>
      </c>
      <c r="AR33" s="286" t="s">
        <v>10</v>
      </c>
      <c r="AS33" s="286">
        <v>20</v>
      </c>
      <c r="AT33" s="286" t="s">
        <v>368</v>
      </c>
      <c r="AV33" s="234">
        <f t="shared" ca="1" si="5"/>
        <v>2</v>
      </c>
      <c r="AW33" s="234">
        <f ca="1">COUNTIF( AV$7:AV33, AV33 )</f>
        <v>6</v>
      </c>
      <c r="AX33" s="287">
        <f t="shared" ca="1" si="22"/>
        <v>2.6</v>
      </c>
      <c r="AY33" s="234">
        <f t="shared" ca="1" si="6"/>
        <v>7</v>
      </c>
      <c r="AZ33" s="236"/>
      <c r="BA33" s="236"/>
      <c r="BC33" s="234">
        <f t="shared" ca="1" si="24"/>
        <v>27</v>
      </c>
      <c r="BD33" s="288">
        <f t="shared" ca="1" si="8"/>
        <v>37</v>
      </c>
      <c r="BF33" s="240" t="str">
        <f t="shared" ca="1" si="23"/>
        <v>Public Service Enterprise Group Incorporated</v>
      </c>
      <c r="BG33" s="240" t="str">
        <f t="shared" ca="1" si="23"/>
        <v>BBB+</v>
      </c>
      <c r="BH33" s="240">
        <f t="shared" ca="1" si="23"/>
        <v>19</v>
      </c>
      <c r="BI33" s="240" t="str">
        <f t="shared" ca="1" si="23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R</v>
      </c>
      <c r="F34" s="306"/>
      <c r="G34" s="307">
        <f t="shared" ca="1" si="1"/>
        <v>41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ca="1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34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40</v>
      </c>
      <c r="AR34" s="286" t="s">
        <v>16</v>
      </c>
      <c r="AS34" s="286">
        <v>19</v>
      </c>
      <c r="AT34" s="286" t="s">
        <v>310</v>
      </c>
      <c r="AV34" s="234">
        <f t="shared" ca="1" si="5"/>
        <v>13</v>
      </c>
      <c r="AW34" s="234">
        <f ca="1">COUNTIF( AV$7:AV34, AV34 )</f>
        <v>12</v>
      </c>
      <c r="AX34" s="287">
        <f t="shared" ca="1" si="22"/>
        <v>14.2</v>
      </c>
      <c r="AY34" s="234">
        <f t="shared" ca="1" si="6"/>
        <v>24</v>
      </c>
      <c r="AZ34" s="236"/>
      <c r="BA34" s="236"/>
      <c r="BC34" s="234">
        <f t="shared" ca="1" si="24"/>
        <v>28</v>
      </c>
      <c r="BD34" s="288">
        <f t="shared" ca="1" si="8"/>
        <v>39</v>
      </c>
      <c r="BF34" s="240" t="str">
        <f t="shared" ca="1" si="23"/>
        <v>Sempra Energy</v>
      </c>
      <c r="BG34" s="240" t="str">
        <f t="shared" ca="1" si="23"/>
        <v>BBB+</v>
      </c>
      <c r="BH34" s="240">
        <f t="shared" ca="1" si="23"/>
        <v>19</v>
      </c>
      <c r="BI34" s="240" t="str">
        <f t="shared" ca="1" si="23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ca="1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35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66</v>
      </c>
      <c r="AR35" s="286" t="s">
        <v>28</v>
      </c>
      <c r="AS35" s="286">
        <v>18</v>
      </c>
      <c r="AT35" s="286" t="s">
        <v>314</v>
      </c>
      <c r="AV35" s="234">
        <f t="shared" ca="1" si="5"/>
        <v>30</v>
      </c>
      <c r="AW35" s="234">
        <f ca="1">COUNTIF( AV$7:AV35, AV35 )</f>
        <v>6</v>
      </c>
      <c r="AX35" s="287">
        <f t="shared" ca="1" si="22"/>
        <v>30.6</v>
      </c>
      <c r="AY35" s="234">
        <f t="shared" ca="1" si="6"/>
        <v>35</v>
      </c>
      <c r="AZ35" s="236"/>
      <c r="BA35" s="236"/>
      <c r="BC35" s="234">
        <f t="shared" ca="1" si="24"/>
        <v>29</v>
      </c>
      <c r="BD35" s="288">
        <f t="shared" ca="1" si="8"/>
        <v>41</v>
      </c>
      <c r="BF35" s="240" t="str">
        <f t="shared" ca="1" si="23"/>
        <v>Unitil Corporation</v>
      </c>
      <c r="BG35" s="240" t="str">
        <f t="shared" ca="1" si="23"/>
        <v>BBB+</v>
      </c>
      <c r="BH35" s="240">
        <f t="shared" ca="1" si="23"/>
        <v>19</v>
      </c>
      <c r="BI35" s="240" t="str">
        <f t="shared" ca="1" si="23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ca="1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20"/>
        <v>36</v>
      </c>
      <c r="AK36" s="236" t="str">
        <f t="shared" ca="1" si="21"/>
        <v>BBB</v>
      </c>
      <c r="AL36" s="236">
        <f t="shared" ca="1" si="21"/>
        <v>18</v>
      </c>
      <c r="AM36" s="236" t="str">
        <f t="shared" ca="1" si="4"/>
        <v/>
      </c>
      <c r="AQ36" s="286" t="s">
        <v>21</v>
      </c>
      <c r="AR36" s="286" t="s">
        <v>16</v>
      </c>
      <c r="AS36" s="286">
        <v>19</v>
      </c>
      <c r="AT36" s="286" t="s">
        <v>315</v>
      </c>
      <c r="AV36" s="234">
        <f t="shared" ca="1" si="5"/>
        <v>13</v>
      </c>
      <c r="AW36" s="234">
        <f ca="1">COUNTIF( AV$7:AV36, AV36 )</f>
        <v>13</v>
      </c>
      <c r="AX36" s="287">
        <f t="shared" ca="1" si="22"/>
        <v>14.3</v>
      </c>
      <c r="AY36" s="234">
        <f t="shared" ca="1" si="6"/>
        <v>25</v>
      </c>
      <c r="AZ36" s="236"/>
      <c r="BA36" s="236"/>
      <c r="BC36" s="234">
        <f t="shared" ca="1" si="24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3"/>
        <v>BBB</v>
      </c>
      <c r="BH36" s="240">
        <f t="shared" ca="1" si="23"/>
        <v>18</v>
      </c>
      <c r="BI36" s="240" t="str">
        <f t="shared" ca="1" si="23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ca="1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37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22</v>
      </c>
      <c r="AR37" s="286" t="s">
        <v>28</v>
      </c>
      <c r="AS37" s="286">
        <v>18</v>
      </c>
      <c r="AT37" s="286" t="s">
        <v>316</v>
      </c>
      <c r="AV37" s="234">
        <f t="shared" ca="1" si="5"/>
        <v>30</v>
      </c>
      <c r="AW37" s="234">
        <f ca="1">COUNTIF( AV$7:AV37, AV37 )</f>
        <v>7</v>
      </c>
      <c r="AX37" s="287">
        <f t="shared" ca="1" si="22"/>
        <v>30.7</v>
      </c>
      <c r="AY37" s="234">
        <f t="shared" ca="1" si="6"/>
        <v>36</v>
      </c>
      <c r="AZ37" s="236"/>
      <c r="BA37" s="236"/>
      <c r="BC37" s="234">
        <f t="shared" ca="1" si="24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3"/>
        <v>BBB</v>
      </c>
      <c r="BH37" s="240">
        <f t="shared" ca="1" si="23"/>
        <v>18</v>
      </c>
      <c r="BI37" s="240" t="str">
        <f t="shared" ca="1" si="23"/>
        <v>AVA</v>
      </c>
    </row>
    <row r="38" spans="1:61" ht="13.2" customHeight="1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ca="1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38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53</v>
      </c>
      <c r="AR38" s="286" t="s">
        <v>65</v>
      </c>
      <c r="AS38" s="286">
        <v>14</v>
      </c>
      <c r="AT38" s="286" t="s">
        <v>317</v>
      </c>
      <c r="AV38" s="234">
        <f t="shared" ca="1" si="5"/>
        <v>43</v>
      </c>
      <c r="AW38" s="234">
        <f ca="1">COUNTIF( AV$7:AV38, AV38 )</f>
        <v>1</v>
      </c>
      <c r="AX38" s="287">
        <f t="shared" ca="1" si="22"/>
        <v>43.1</v>
      </c>
      <c r="AY38" s="234">
        <f t="shared" ca="1" si="6"/>
        <v>43</v>
      </c>
      <c r="AZ38" s="236"/>
      <c r="BA38" s="236"/>
      <c r="BC38" s="234">
        <f t="shared" ca="1" si="24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3"/>
        <v>BBB</v>
      </c>
      <c r="BH38" s="240">
        <f t="shared" ca="1" si="23"/>
        <v>18</v>
      </c>
      <c r="BI38" s="240" t="str">
        <f t="shared" ca="1" si="23"/>
        <v>EIX</v>
      </c>
    </row>
    <row r="39" spans="1:61" ht="13.8" x14ac:dyDescent="0.25">
      <c r="A39" s="303" t="s">
        <v>20</v>
      </c>
      <c r="B39" s="304" t="s">
        <v>28</v>
      </c>
      <c r="C39" s="304">
        <v>18</v>
      </c>
      <c r="D39" s="304" t="s">
        <v>302</v>
      </c>
      <c r="E39" s="305" t="str">
        <f t="shared" ca="1" si="9"/>
        <v>R</v>
      </c>
      <c r="F39" s="306"/>
      <c r="G39" s="307">
        <f t="shared" ca="1" si="1"/>
        <v>27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ca="1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39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41</v>
      </c>
      <c r="AR39" s="286" t="s">
        <v>10</v>
      </c>
      <c r="AS39" s="286">
        <v>20</v>
      </c>
      <c r="AT39" s="286" t="s">
        <v>321</v>
      </c>
      <c r="AV39" s="234">
        <f t="shared" ca="1" si="5"/>
        <v>2</v>
      </c>
      <c r="AW39" s="234">
        <f ca="1">COUNTIF( AV$7:AV39, AV39 )</f>
        <v>7</v>
      </c>
      <c r="AX39" s="287">
        <f t="shared" ca="1" si="22"/>
        <v>2.7</v>
      </c>
      <c r="AY39" s="234">
        <f t="shared" ca="1" si="6"/>
        <v>8</v>
      </c>
      <c r="AZ39" s="236"/>
      <c r="BA39" s="236"/>
      <c r="BC39" s="234">
        <f t="shared" ca="1" si="24"/>
        <v>33</v>
      </c>
      <c r="BD39" s="288">
        <f t="shared" ca="1" si="8"/>
        <v>24</v>
      </c>
      <c r="BF39" s="240" t="str">
        <f t="shared" ca="1" si="23"/>
        <v>IDACORP, Inc.</v>
      </c>
      <c r="BG39" s="240" t="str">
        <f t="shared" ca="1" si="23"/>
        <v>BBB</v>
      </c>
      <c r="BH39" s="240">
        <f t="shared" ca="1" si="23"/>
        <v>18</v>
      </c>
      <c r="BI39" s="240" t="str">
        <f t="shared" ca="1" si="23"/>
        <v>IDA</v>
      </c>
    </row>
    <row r="40" spans="1:61" ht="13.8" x14ac:dyDescent="0.25">
      <c r="A40" s="303" t="s">
        <v>58</v>
      </c>
      <c r="B40" s="304" t="s">
        <v>28</v>
      </c>
      <c r="C40" s="304">
        <v>18</v>
      </c>
      <c r="D40" s="304" t="s">
        <v>445</v>
      </c>
      <c r="E40" s="305" t="str">
        <f t="shared" ca="1" si="9"/>
        <v>R</v>
      </c>
      <c r="F40" s="306"/>
      <c r="G40" s="307">
        <f t="shared" ca="1" si="1"/>
        <v>55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ca="1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43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42</v>
      </c>
      <c r="AR40" s="286" t="s">
        <v>28</v>
      </c>
      <c r="AS40" s="286">
        <v>18</v>
      </c>
      <c r="AT40" s="286" t="s">
        <v>320</v>
      </c>
      <c r="AV40" s="234">
        <f t="shared" ca="1" si="5"/>
        <v>30</v>
      </c>
      <c r="AW40" s="234">
        <f ca="1">COUNTIF( AV$7:AV40, AV40 )</f>
        <v>8</v>
      </c>
      <c r="AX40" s="287">
        <f t="shared" ca="1" si="22"/>
        <v>30.8</v>
      </c>
      <c r="AY40" s="234">
        <f t="shared" ca="1" si="6"/>
        <v>37</v>
      </c>
      <c r="AZ40" s="236"/>
      <c r="BA40" s="236"/>
      <c r="BC40" s="234">
        <f t="shared" ca="1" si="24"/>
        <v>34</v>
      </c>
      <c r="BD40" s="288">
        <f t="shared" ca="1" si="8"/>
        <v>25</v>
      </c>
      <c r="BF40" s="240" t="str">
        <f t="shared" ca="1" si="23"/>
        <v>IPALCO Enterprises, Inc.</v>
      </c>
      <c r="BG40" s="240" t="str">
        <f t="shared" ca="1" si="23"/>
        <v>BBB</v>
      </c>
      <c r="BH40" s="240">
        <f t="shared" ca="1" si="23"/>
        <v>18</v>
      </c>
      <c r="BI40" s="240" t="str">
        <f t="shared" ca="1" si="23"/>
        <v>**IPALCO</v>
      </c>
    </row>
    <row r="41" spans="1:61" ht="13.8" x14ac:dyDescent="0.25">
      <c r="A41" s="303" t="s">
        <v>66</v>
      </c>
      <c r="B41" s="304" t="s">
        <v>28</v>
      </c>
      <c r="C41" s="304">
        <v>18</v>
      </c>
      <c r="D41" s="304" t="s">
        <v>314</v>
      </c>
      <c r="E41" s="305" t="str">
        <f t="shared" ca="1" si="9"/>
        <v>R</v>
      </c>
      <c r="F41" s="306"/>
      <c r="G41" s="307">
        <f t="shared" ca="1" si="1"/>
        <v>32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ca="1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40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24</v>
      </c>
      <c r="AR41" s="286" t="s">
        <v>16</v>
      </c>
      <c r="AS41" s="286">
        <v>19</v>
      </c>
      <c r="AT41" s="286" t="s">
        <v>323</v>
      </c>
      <c r="AV41" s="234">
        <f t="shared" ca="1" si="5"/>
        <v>13</v>
      </c>
      <c r="AW41" s="234">
        <f ca="1">COUNTIF( AV$7:AV41, AV41 )</f>
        <v>14</v>
      </c>
      <c r="AX41" s="287">
        <f t="shared" ca="1" si="22"/>
        <v>14.4</v>
      </c>
      <c r="AY41" s="234">
        <f t="shared" ca="1" si="6"/>
        <v>26</v>
      </c>
      <c r="AZ41" s="236"/>
      <c r="BA41" s="236"/>
      <c r="BC41" s="234">
        <f t="shared" ca="1" si="24"/>
        <v>35</v>
      </c>
      <c r="BD41" s="288">
        <f t="shared" ca="1" si="8"/>
        <v>29</v>
      </c>
      <c r="BF41" s="240" t="str">
        <f t="shared" ca="1" si="23"/>
        <v>NorthWestern Corporation</v>
      </c>
      <c r="BG41" s="240" t="str">
        <f t="shared" ca="1" si="23"/>
        <v>BBB</v>
      </c>
      <c r="BH41" s="240">
        <f t="shared" ca="1" si="23"/>
        <v>18</v>
      </c>
      <c r="BI41" s="240" t="str">
        <f t="shared" ca="1" si="23"/>
        <v>NWE</v>
      </c>
    </row>
    <row r="42" spans="1:61" ht="13.8" x14ac:dyDescent="0.25">
      <c r="A42" s="303" t="s">
        <v>22</v>
      </c>
      <c r="B42" s="304" t="s">
        <v>28</v>
      </c>
      <c r="C42" s="304">
        <v>18</v>
      </c>
      <c r="D42" s="304" t="s">
        <v>316</v>
      </c>
      <c r="E42" s="305" t="str">
        <f t="shared" ca="1" si="9"/>
        <v>R</v>
      </c>
      <c r="F42" s="306"/>
      <c r="G42" s="307">
        <f t="shared" ca="1" si="1"/>
        <v>34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ca="1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41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43</v>
      </c>
      <c r="AR42" s="286" t="s">
        <v>10</v>
      </c>
      <c r="AS42" s="286">
        <v>20</v>
      </c>
      <c r="AT42" s="286" t="s">
        <v>324</v>
      </c>
      <c r="AV42" s="234">
        <f t="shared" ca="1" si="5"/>
        <v>2</v>
      </c>
      <c r="AW42" s="234">
        <f ca="1">COUNTIF( AV$7:AV42, AV42 )</f>
        <v>8</v>
      </c>
      <c r="AX42" s="287">
        <f t="shared" ca="1" si="22"/>
        <v>2.8</v>
      </c>
      <c r="AY42" s="234">
        <f t="shared" ca="1" si="6"/>
        <v>9</v>
      </c>
      <c r="AZ42" s="236"/>
      <c r="BA42" s="236"/>
      <c r="BC42" s="234">
        <f t="shared" ca="1" si="24"/>
        <v>36</v>
      </c>
      <c r="BD42" s="288">
        <f t="shared" ca="1" si="8"/>
        <v>31</v>
      </c>
      <c r="BF42" s="240" t="str">
        <f t="shared" ca="1" si="23"/>
        <v>Otter Tail Corporation</v>
      </c>
      <c r="BG42" s="240" t="str">
        <f t="shared" ca="1" si="23"/>
        <v>BBB</v>
      </c>
      <c r="BH42" s="240">
        <f t="shared" ca="1" si="23"/>
        <v>18</v>
      </c>
      <c r="BI42" s="240" t="str">
        <f t="shared" ca="1" si="23"/>
        <v>OTTR</v>
      </c>
    </row>
    <row r="43" spans="1:61" ht="13.8" x14ac:dyDescent="0.25">
      <c r="A43" s="303" t="s">
        <v>42</v>
      </c>
      <c r="B43" s="304" t="s">
        <v>28</v>
      </c>
      <c r="C43" s="304">
        <v>18</v>
      </c>
      <c r="D43" s="304" t="s">
        <v>320</v>
      </c>
      <c r="E43" s="305" t="str">
        <f t="shared" ca="1" si="9"/>
        <v>R</v>
      </c>
      <c r="F43" s="306"/>
      <c r="G43" s="307">
        <f t="shared" ca="1" si="1"/>
        <v>37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ca="1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42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45</v>
      </c>
      <c r="AR43" s="286" t="s">
        <v>16</v>
      </c>
      <c r="AS43" s="286">
        <v>19</v>
      </c>
      <c r="AT43" s="286" t="s">
        <v>318</v>
      </c>
      <c r="AV43" s="234">
        <f t="shared" ca="1" si="5"/>
        <v>13</v>
      </c>
      <c r="AW43" s="234">
        <f ca="1">COUNTIF( AV$7:AV43, AV43 )</f>
        <v>15</v>
      </c>
      <c r="AX43" s="287">
        <f t="shared" ca="1" si="22"/>
        <v>14.5</v>
      </c>
      <c r="AY43" s="234">
        <f t="shared" ca="1" si="6"/>
        <v>27</v>
      </c>
      <c r="AZ43" s="236"/>
      <c r="BA43" s="236"/>
      <c r="BC43" s="234">
        <f t="shared" ca="1" si="24"/>
        <v>37</v>
      </c>
      <c r="BD43" s="288">
        <f t="shared" ca="1" si="8"/>
        <v>34</v>
      </c>
      <c r="BF43" s="240" t="str">
        <f t="shared" ca="1" si="23"/>
        <v>PNM Resources, Inc.</v>
      </c>
      <c r="BG43" s="240" t="str">
        <f t="shared" ca="1" si="23"/>
        <v>BBB</v>
      </c>
      <c r="BH43" s="240">
        <f t="shared" ca="1" si="23"/>
        <v>18</v>
      </c>
      <c r="BI43" s="240" t="str">
        <f t="shared" ca="1" si="23"/>
        <v>PNM</v>
      </c>
    </row>
    <row r="44" spans="1:61" ht="13.8" x14ac:dyDescent="0.25">
      <c r="A44" s="303" t="s">
        <v>30</v>
      </c>
      <c r="B44" s="304" t="s">
        <v>49</v>
      </c>
      <c r="C44" s="304">
        <v>17</v>
      </c>
      <c r="D44" s="304" t="s">
        <v>540</v>
      </c>
      <c r="E44" s="305" t="str">
        <f t="shared" ca="1" si="9"/>
        <v>R</v>
      </c>
      <c r="F44" s="306"/>
      <c r="G44" s="307">
        <f t="shared" ca="1" si="1"/>
        <v>53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ca="1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45</v>
      </c>
      <c r="AK44" s="236" t="str">
        <f t="shared" ca="1" si="21"/>
        <v>BBB-</v>
      </c>
      <c r="AL44" s="236">
        <f t="shared" ca="1" si="21"/>
        <v>17</v>
      </c>
      <c r="AM44" s="236" t="str">
        <f t="shared" ca="1" si="4"/>
        <v/>
      </c>
      <c r="AQ44" s="286" t="s">
        <v>54</v>
      </c>
      <c r="AR44" s="286" t="s">
        <v>49</v>
      </c>
      <c r="AS44" s="286">
        <v>17</v>
      </c>
      <c r="AT44" s="286" t="s">
        <v>448</v>
      </c>
      <c r="AV44" s="234">
        <f t="shared" ca="1" si="5"/>
        <v>38</v>
      </c>
      <c r="AW44" s="234">
        <f ca="1">COUNTIF( AV$7:AV44, AV44 )</f>
        <v>3</v>
      </c>
      <c r="AX44" s="287">
        <f t="shared" ca="1" si="22"/>
        <v>38.299999999999997</v>
      </c>
      <c r="AY44" s="234">
        <f t="shared" ca="1" si="6"/>
        <v>40</v>
      </c>
      <c r="AZ44" s="236"/>
      <c r="BA44" s="236"/>
      <c r="BC44" s="234">
        <f t="shared" ca="1" si="24"/>
        <v>38</v>
      </c>
      <c r="BD44" s="288">
        <f t="shared" ca="1" si="8"/>
        <v>10</v>
      </c>
      <c r="BF44" s="240" t="str">
        <f t="shared" ca="1" si="23"/>
        <v>Cleco Corporation</v>
      </c>
      <c r="BG44" s="240" t="str">
        <f t="shared" ca="1" si="23"/>
        <v>BBB-</v>
      </c>
      <c r="BH44" s="240">
        <f t="shared" ca="1" si="23"/>
        <v>17</v>
      </c>
      <c r="BI44" s="240" t="str">
        <f t="shared" ca="1" si="23"/>
        <v>**CNL</v>
      </c>
    </row>
    <row r="45" spans="1:61" ht="13.8" x14ac:dyDescent="0.25">
      <c r="A45" s="303" t="s">
        <v>39</v>
      </c>
      <c r="B45" s="304" t="s">
        <v>49</v>
      </c>
      <c r="C45" s="304">
        <v>17</v>
      </c>
      <c r="D45" s="304" t="s">
        <v>301</v>
      </c>
      <c r="E45" s="305" t="str">
        <f t="shared" ca="1" si="9"/>
        <v>MR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ca="1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0"/>
        <v>44</v>
      </c>
      <c r="AK45" s="236" t="str">
        <f t="shared" ca="1" si="21"/>
        <v>BBB-</v>
      </c>
      <c r="AL45" s="236">
        <f t="shared" ca="1" si="21"/>
        <v>17</v>
      </c>
      <c r="AM45" s="236" t="str">
        <f t="shared" ca="1" si="4"/>
        <v/>
      </c>
      <c r="AQ45" s="286" t="s">
        <v>25</v>
      </c>
      <c r="AR45" s="286" t="s">
        <v>16</v>
      </c>
      <c r="AS45" s="286">
        <v>19</v>
      </c>
      <c r="AT45" s="286" t="s">
        <v>328</v>
      </c>
      <c r="AV45" s="234">
        <f t="shared" ca="1" si="5"/>
        <v>13</v>
      </c>
      <c r="AW45" s="234">
        <f ca="1">COUNTIF( AV$7:AV45, AV45 )</f>
        <v>16</v>
      </c>
      <c r="AX45" s="287">
        <f t="shared" ca="1" si="22"/>
        <v>14.6</v>
      </c>
      <c r="AY45" s="234">
        <f t="shared" ca="1" si="6"/>
        <v>28</v>
      </c>
      <c r="AZ45" s="236"/>
      <c r="BA45" s="236"/>
      <c r="BC45" s="234">
        <f t="shared" ca="1" si="24"/>
        <v>39</v>
      </c>
      <c r="BD45" s="288">
        <f t="shared" ca="1" si="8"/>
        <v>23</v>
      </c>
      <c r="BF45" s="240" t="str">
        <f t="shared" ca="1" si="23"/>
        <v>Hawaiian Electric Industries, Inc.</v>
      </c>
      <c r="BG45" s="240" t="str">
        <f t="shared" ca="1" si="23"/>
        <v>BBB-</v>
      </c>
      <c r="BH45" s="240">
        <f t="shared" ca="1" si="23"/>
        <v>17</v>
      </c>
      <c r="BI45" s="240" t="str">
        <f t="shared" ca="1" si="23"/>
        <v>HE</v>
      </c>
    </row>
    <row r="46" spans="1:61" ht="13.8" x14ac:dyDescent="0.25">
      <c r="A46" s="303" t="s">
        <v>54</v>
      </c>
      <c r="B46" s="304" t="s">
        <v>49</v>
      </c>
      <c r="C46" s="304">
        <v>17</v>
      </c>
      <c r="D46" s="304" t="s">
        <v>448</v>
      </c>
      <c r="E46" s="305" t="str">
        <f t="shared" ca="1" si="9"/>
        <v>R</v>
      </c>
      <c r="F46" s="306"/>
      <c r="G46" s="307">
        <f t="shared" ca="1" si="1"/>
        <v>57</v>
      </c>
      <c r="H46" s="250"/>
      <c r="I46" s="262"/>
      <c r="K46" s="262"/>
      <c r="N46" s="257"/>
      <c r="W46" s="262"/>
      <c r="AF46" s="236">
        <f t="shared" ca="1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46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7</v>
      </c>
      <c r="AR46" s="286" t="s">
        <v>10</v>
      </c>
      <c r="AS46" s="286">
        <v>20</v>
      </c>
      <c r="AT46" s="286" t="s">
        <v>327</v>
      </c>
      <c r="AV46" s="234">
        <f t="shared" ca="1" si="5"/>
        <v>2</v>
      </c>
      <c r="AW46" s="234">
        <f ca="1">COUNTIF( AV$7:AV46, AV46 )</f>
        <v>9</v>
      </c>
      <c r="AX46" s="287">
        <f t="shared" ca="1" si="22"/>
        <v>2.9</v>
      </c>
      <c r="AY46" s="234">
        <f t="shared" ca="1" si="6"/>
        <v>10</v>
      </c>
      <c r="AZ46" s="236"/>
      <c r="BA46" s="236"/>
      <c r="BC46" s="234">
        <f t="shared" ca="1" si="24"/>
        <v>40</v>
      </c>
      <c r="BD46" s="288">
        <f t="shared" ca="1" si="8"/>
        <v>38</v>
      </c>
      <c r="BF46" s="240" t="str">
        <f t="shared" ca="1" si="23"/>
        <v>Puget Energy, Inc.</v>
      </c>
      <c r="BG46" s="240" t="str">
        <f t="shared" ca="1" si="23"/>
        <v>BBB-</v>
      </c>
      <c r="BH46" s="240">
        <f t="shared" ca="1" si="23"/>
        <v>17</v>
      </c>
      <c r="BI46" s="240" t="str">
        <f t="shared" ca="1" si="23"/>
        <v>**PSD</v>
      </c>
    </row>
    <row r="47" spans="1:61" ht="13.8" x14ac:dyDescent="0.25">
      <c r="A47" s="303" t="s">
        <v>64</v>
      </c>
      <c r="B47" s="304" t="s">
        <v>56</v>
      </c>
      <c r="C47" s="304">
        <v>16</v>
      </c>
      <c r="D47" s="304" t="s">
        <v>442</v>
      </c>
      <c r="E47" s="305" t="str">
        <f t="shared" ca="1" si="9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ca="1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47</v>
      </c>
      <c r="AK47" s="236" t="str">
        <f t="shared" ca="1" si="21"/>
        <v>BB+</v>
      </c>
      <c r="AL47" s="236">
        <f t="shared" ca="1" si="21"/>
        <v>16</v>
      </c>
      <c r="AM47" s="236" t="str">
        <f t="shared" ca="1" si="4"/>
        <v/>
      </c>
      <c r="AQ47" s="286" t="s">
        <v>76</v>
      </c>
      <c r="AR47" s="286" t="s">
        <v>16</v>
      </c>
      <c r="AS47" s="286">
        <v>19</v>
      </c>
      <c r="AT47" s="286" t="s">
        <v>333</v>
      </c>
      <c r="AV47" s="234">
        <f t="shared" ca="1" si="5"/>
        <v>13</v>
      </c>
      <c r="AW47" s="234">
        <f ca="1">COUNTIF( AV$7:AV47, AV47 )</f>
        <v>17</v>
      </c>
      <c r="AX47" s="287">
        <f t="shared" ca="1" si="22"/>
        <v>14.7</v>
      </c>
      <c r="AY47" s="234">
        <f t="shared" ca="1" si="6"/>
        <v>29</v>
      </c>
      <c r="AZ47" s="236"/>
      <c r="BA47" s="236"/>
      <c r="BC47" s="234">
        <f t="shared" ca="1" si="24"/>
        <v>41</v>
      </c>
      <c r="BD47" s="288">
        <f t="shared" ca="1" si="8"/>
        <v>14</v>
      </c>
      <c r="BF47" s="240" t="str">
        <f t="shared" ca="1" si="23"/>
        <v>DPL Inc.</v>
      </c>
      <c r="BG47" s="240" t="str">
        <f t="shared" ca="1" si="23"/>
        <v>BB+</v>
      </c>
      <c r="BH47" s="240">
        <f t="shared" ca="1" si="23"/>
        <v>16</v>
      </c>
      <c r="BI47" s="240" t="str">
        <f t="shared" ca="1" si="23"/>
        <v>**DPL</v>
      </c>
    </row>
    <row r="48" spans="1:61" ht="13.8" x14ac:dyDescent="0.25">
      <c r="A48" s="303" t="s">
        <v>51</v>
      </c>
      <c r="B48" s="304" t="s">
        <v>61</v>
      </c>
      <c r="C48" s="304">
        <v>15</v>
      </c>
      <c r="D48" s="304" t="s">
        <v>298</v>
      </c>
      <c r="E48" s="305" t="str">
        <f t="shared" ca="1" si="9"/>
        <v>R</v>
      </c>
      <c r="F48" s="306"/>
      <c r="G48" s="307">
        <f t="shared" ca="1" si="1"/>
        <v>25</v>
      </c>
      <c r="H48" s="250"/>
      <c r="I48" s="250"/>
      <c r="K48" s="262"/>
      <c r="M48" s="253"/>
      <c r="N48" s="253"/>
      <c r="AF48" s="236">
        <f t="shared" ca="1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48</v>
      </c>
      <c r="AK48" s="236" t="str">
        <f t="shared" ca="1" si="21"/>
        <v>BB</v>
      </c>
      <c r="AL48" s="236">
        <f t="shared" ca="1" si="21"/>
        <v>15</v>
      </c>
      <c r="AM48" s="236" t="str">
        <f t="shared" ca="1" si="4"/>
        <v/>
      </c>
      <c r="AQ48" s="286" t="s">
        <v>26</v>
      </c>
      <c r="AR48" s="286" t="s">
        <v>10</v>
      </c>
      <c r="AS48" s="286">
        <v>20</v>
      </c>
      <c r="AT48" s="286" t="s">
        <v>335</v>
      </c>
      <c r="AV48" s="234">
        <f t="shared" ca="1" si="5"/>
        <v>2</v>
      </c>
      <c r="AW48" s="234">
        <f ca="1">COUNTIF( AV$7:AV48, AV48 )</f>
        <v>10</v>
      </c>
      <c r="AX48" s="287">
        <f t="shared" ca="1" si="22"/>
        <v>3</v>
      </c>
      <c r="AY48" s="234">
        <f t="shared" ca="1" si="6"/>
        <v>11</v>
      </c>
      <c r="AZ48" s="236"/>
      <c r="BA48" s="236"/>
      <c r="BC48" s="234">
        <f t="shared" ca="1" si="24"/>
        <v>42</v>
      </c>
      <c r="BD48" s="288">
        <f t="shared" ca="1" si="8"/>
        <v>22</v>
      </c>
      <c r="BF48" s="240" t="str">
        <f t="shared" ca="1" si="23"/>
        <v>FirstEnergy Corp.</v>
      </c>
      <c r="BG48" s="240" t="str">
        <f t="shared" ca="1" si="23"/>
        <v>BB</v>
      </c>
      <c r="BH48" s="240">
        <f t="shared" ca="1" si="23"/>
        <v>15</v>
      </c>
      <c r="BI48" s="240" t="str">
        <f t="shared" ca="1" si="23"/>
        <v>FE</v>
      </c>
    </row>
    <row r="49" spans="1:61" ht="13.8" x14ac:dyDescent="0.25">
      <c r="A49" s="303" t="s">
        <v>53</v>
      </c>
      <c r="B49" s="304" t="s">
        <v>65</v>
      </c>
      <c r="C49" s="304">
        <v>14</v>
      </c>
      <c r="D49" s="304" t="s">
        <v>317</v>
      </c>
      <c r="E49" s="305" t="str">
        <f t="shared" ca="1" si="9"/>
        <v>R</v>
      </c>
      <c r="F49" s="306"/>
      <c r="G49" s="307">
        <f t="shared" ca="1" si="1"/>
        <v>35</v>
      </c>
      <c r="H49" s="250"/>
      <c r="I49" s="250"/>
      <c r="J49" s="262"/>
      <c r="K49" s="262"/>
      <c r="M49" s="253"/>
      <c r="N49" s="253"/>
      <c r="AF49" s="236">
        <f t="shared" ca="1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49</v>
      </c>
      <c r="AK49" s="236" t="str">
        <f t="shared" ca="1" si="21"/>
        <v>BB-</v>
      </c>
      <c r="AL49" s="236">
        <f t="shared" ca="1" si="21"/>
        <v>14</v>
      </c>
      <c r="AM49" s="236" t="str">
        <f t="shared" ca="1" si="4"/>
        <v/>
      </c>
      <c r="AQ49" s="286" t="s">
        <v>257</v>
      </c>
      <c r="AR49" s="286" t="s">
        <v>10</v>
      </c>
      <c r="AS49" s="286">
        <v>20</v>
      </c>
      <c r="AT49" s="286" t="s">
        <v>337</v>
      </c>
      <c r="AV49" s="234">
        <f t="shared" ca="1" si="5"/>
        <v>2</v>
      </c>
      <c r="AW49" s="234">
        <f ca="1">COUNTIF( AV$7:AV49, AV49 )</f>
        <v>11</v>
      </c>
      <c r="AX49" s="287">
        <f t="shared" ca="1" si="22"/>
        <v>3.1</v>
      </c>
      <c r="AY49" s="234">
        <f t="shared" ca="1" si="6"/>
        <v>12</v>
      </c>
      <c r="AZ49" s="236"/>
      <c r="BA49" s="236"/>
      <c r="BC49" s="234">
        <f t="shared" ca="1" si="24"/>
        <v>43</v>
      </c>
      <c r="BD49" s="288">
        <f t="shared" ca="1" si="8"/>
        <v>32</v>
      </c>
      <c r="BF49" s="240" t="str">
        <f t="shared" ca="1" si="23"/>
        <v>PG&amp;E Corporation</v>
      </c>
      <c r="BG49" s="240" t="str">
        <f t="shared" ca="1" si="23"/>
        <v>BB-</v>
      </c>
      <c r="BH49" s="240">
        <f t="shared" ca="1" si="23"/>
        <v>14</v>
      </c>
      <c r="BI49" s="240" t="str">
        <f t="shared" ca="1" si="23"/>
        <v>PCG</v>
      </c>
    </row>
    <row r="50" spans="1:61" ht="13.8" x14ac:dyDescent="0.25">
      <c r="A50" s="303"/>
      <c r="B50" s="304"/>
      <c r="C50" s="304"/>
      <c r="D50" s="304"/>
      <c r="E50" s="305"/>
      <c r="F50" s="306"/>
      <c r="G50" s="307"/>
      <c r="H50" s="250"/>
      <c r="I50" s="250"/>
      <c r="J50" s="262"/>
      <c r="K50" s="262"/>
      <c r="L50" s="235"/>
      <c r="M50" s="257"/>
      <c r="N50" s="257"/>
      <c r="AF50" s="236">
        <f t="shared" ca="1" si="2"/>
        <v>0</v>
      </c>
      <c r="AG50" s="236" t="str">
        <f t="shared" ca="1" si="3"/>
        <v/>
      </c>
      <c r="AH50" s="236" t="str">
        <f t="shared" ca="1" si="19"/>
        <v/>
      </c>
      <c r="AJ50" s="236" t="e">
        <f t="shared" ca="1" si="20"/>
        <v>#N/A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/>
      </c>
      <c r="AQ50" s="286"/>
      <c r="AR50" s="286"/>
      <c r="AS50" s="286"/>
      <c r="AT50" s="286"/>
      <c r="AV50" s="234">
        <f t="shared" ca="1" si="5"/>
        <v>99</v>
      </c>
      <c r="AW50" s="234">
        <f ca="1">COUNTIF( AV$7:AV50, AV50 )</f>
        <v>1</v>
      </c>
      <c r="AX50" s="287">
        <f t="shared" ca="1" si="22"/>
        <v>99.1</v>
      </c>
      <c r="AY50" s="234">
        <f t="shared" ca="1" si="6"/>
        <v>44</v>
      </c>
      <c r="AZ50" s="236"/>
      <c r="BA50" s="236"/>
      <c r="BC50" s="234">
        <f t="shared" ca="1" si="24"/>
        <v>44</v>
      </c>
      <c r="BD50" s="288">
        <f t="shared" ca="1" si="8"/>
        <v>44</v>
      </c>
      <c r="BF50" s="240">
        <f t="shared" ca="1" si="23"/>
        <v>0</v>
      </c>
      <c r="BG50" s="240">
        <f t="shared" ca="1" si="23"/>
        <v>0</v>
      </c>
      <c r="BH50" s="240">
        <f t="shared" ca="1" si="23"/>
        <v>0</v>
      </c>
      <c r="BI50" s="240">
        <f t="shared" ca="1" si="23"/>
        <v>0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ca="1" si="2"/>
        <v>0</v>
      </c>
      <c r="AG51" s="236" t="str">
        <f t="shared" ca="1" si="3"/>
        <v/>
      </c>
      <c r="AH51" s="236" t="str">
        <f t="shared" ca="1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ca="1" si="5"/>
        <v>99</v>
      </c>
      <c r="AW51" s="234">
        <f ca="1">COUNTIF( AV$7:AV51, AV51 )</f>
        <v>2</v>
      </c>
      <c r="AX51" s="287">
        <f t="shared" ca="1" si="22"/>
        <v>99.2</v>
      </c>
      <c r="AY51" s="234">
        <f t="shared" ca="1" si="6"/>
        <v>45</v>
      </c>
      <c r="AZ51" s="236"/>
      <c r="BA51" s="236"/>
      <c r="BC51" s="234">
        <f t="shared" ca="1" si="24"/>
        <v>45</v>
      </c>
      <c r="BD51" s="288">
        <f t="shared" ca="1" si="8"/>
        <v>45</v>
      </c>
      <c r="BF51" s="240">
        <f t="shared" ref="BF51:BI63" ca="1" si="25">OFFSET( AQ$6, $BD52, 0 )</f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ca="1" si="2"/>
        <v>0</v>
      </c>
      <c r="AG52" s="236" t="str">
        <f t="shared" ca="1" si="3"/>
        <v/>
      </c>
      <c r="AH52" s="236" t="str">
        <f t="shared" ca="1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ca="1" si="5"/>
        <v>99</v>
      </c>
      <c r="AW52" s="234">
        <f ca="1">COUNTIF( AV$7:AV52, AV52 )</f>
        <v>3</v>
      </c>
      <c r="AX52" s="287">
        <f t="shared" ca="1" si="22"/>
        <v>99.3</v>
      </c>
      <c r="AY52" s="234">
        <f t="shared" ca="1" si="6"/>
        <v>46</v>
      </c>
      <c r="AZ52" s="236"/>
      <c r="BA52" s="236"/>
      <c r="BC52" s="234">
        <f t="shared" ca="1" si="24"/>
        <v>46</v>
      </c>
      <c r="BD52" s="288">
        <f t="shared" ca="1" si="8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ca="1" si="2"/>
        <v>0</v>
      </c>
      <c r="AG53" s="236" t="str">
        <f t="shared" ca="1" si="3"/>
        <v/>
      </c>
      <c r="AH53" s="236" t="str">
        <f t="shared" ca="1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ca="1" si="5"/>
        <v>99</v>
      </c>
      <c r="AW53" s="234">
        <f ca="1">COUNTIF( AV$7:AV53, AV53 )</f>
        <v>4</v>
      </c>
      <c r="AX53" s="287">
        <f t="shared" ca="1" si="22"/>
        <v>99.4</v>
      </c>
      <c r="AY53" s="234">
        <f t="shared" ca="1" si="6"/>
        <v>47</v>
      </c>
      <c r="AZ53" s="236"/>
      <c r="BA53" s="236"/>
      <c r="BC53" s="234">
        <f t="shared" ca="1" si="24"/>
        <v>47</v>
      </c>
      <c r="BD53" s="288">
        <f t="shared" ca="1" si="8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ca="1" si="2"/>
        <v>0</v>
      </c>
      <c r="AG54" s="236" t="str">
        <f t="shared" ca="1" si="3"/>
        <v/>
      </c>
      <c r="AH54" s="236" t="str">
        <f t="shared" ca="1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ca="1" si="5"/>
        <v>99</v>
      </c>
      <c r="AW54" s="234">
        <f ca="1">COUNTIF( AV$7:AV54, AV54 )</f>
        <v>5</v>
      </c>
      <c r="AX54" s="287">
        <f t="shared" ca="1" si="22"/>
        <v>99.5</v>
      </c>
      <c r="AY54" s="234">
        <f t="shared" ca="1" si="6"/>
        <v>48</v>
      </c>
      <c r="AZ54" s="236"/>
      <c r="BA54" s="236"/>
      <c r="BC54" s="234">
        <f t="shared" ca="1" si="24"/>
        <v>48</v>
      </c>
      <c r="BD54" s="288">
        <f t="shared" ca="1" si="8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ca="1" si="2"/>
        <v>0</v>
      </c>
      <c r="AG55" s="236" t="str">
        <f t="shared" ca="1" si="3"/>
        <v/>
      </c>
      <c r="AH55" s="236" t="str">
        <f t="shared" ca="1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ca="1" si="5"/>
        <v>99</v>
      </c>
      <c r="AW55" s="234">
        <f ca="1">COUNTIF( AV$7:AV55, AV55 )</f>
        <v>6</v>
      </c>
      <c r="AX55" s="287">
        <f t="shared" ca="1" si="22"/>
        <v>99.6</v>
      </c>
      <c r="AY55" s="234">
        <f t="shared" ca="1" si="6"/>
        <v>49</v>
      </c>
      <c r="AZ55" s="236"/>
      <c r="BA55" s="236"/>
      <c r="BC55" s="234">
        <f t="shared" ca="1" si="24"/>
        <v>49</v>
      </c>
      <c r="BD55" s="288">
        <f t="shared" ca="1" si="8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ca="1" si="2"/>
        <v>0</v>
      </c>
      <c r="AG56" s="236" t="str">
        <f t="shared" ca="1" si="3"/>
        <v/>
      </c>
      <c r="AH56" s="236" t="str">
        <f t="shared" ca="1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ca="1" si="5"/>
        <v>99</v>
      </c>
      <c r="AW56" s="234">
        <f ca="1">COUNTIF( AV$7:AV56, AV56 )</f>
        <v>7</v>
      </c>
      <c r="AX56" s="287">
        <f t="shared" ca="1" si="22"/>
        <v>99.7</v>
      </c>
      <c r="AY56" s="234">
        <f t="shared" ca="1" si="6"/>
        <v>50</v>
      </c>
      <c r="AZ56" s="236"/>
      <c r="BA56" s="236"/>
      <c r="BC56" s="234">
        <f t="shared" ca="1" si="24"/>
        <v>50</v>
      </c>
      <c r="BD56" s="288">
        <f t="shared" ca="1" si="8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ca="1" si="2"/>
        <v>0</v>
      </c>
      <c r="AG57" s="236" t="str">
        <f t="shared" ca="1" si="3"/>
        <v/>
      </c>
      <c r="AH57" s="236" t="str">
        <f t="shared" ca="1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ca="1" si="5"/>
        <v>99</v>
      </c>
      <c r="AW57" s="234">
        <f ca="1">COUNTIF( AV$7:AV57, AV57 )</f>
        <v>8</v>
      </c>
      <c r="AX57" s="287">
        <f t="shared" ca="1" si="22"/>
        <v>99.8</v>
      </c>
      <c r="AY57" s="234">
        <f t="shared" ca="1" si="6"/>
        <v>51</v>
      </c>
      <c r="AZ57" s="236"/>
      <c r="BA57" s="236"/>
      <c r="BC57" s="234">
        <f t="shared" ca="1" si="24"/>
        <v>51</v>
      </c>
      <c r="BD57" s="288">
        <f t="shared" ca="1" si="8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ca="1" si="2"/>
        <v>0</v>
      </c>
      <c r="AG58" s="236" t="str">
        <f t="shared" ca="1" si="3"/>
        <v/>
      </c>
      <c r="AH58" s="236" t="str">
        <f t="shared" ca="1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ca="1" si="5"/>
        <v>99</v>
      </c>
      <c r="AW58" s="234">
        <f ca="1">COUNTIF( AV$7:AV58, AV58 )</f>
        <v>9</v>
      </c>
      <c r="AX58" s="287">
        <f t="shared" ca="1" si="22"/>
        <v>99.9</v>
      </c>
      <c r="AY58" s="234">
        <f t="shared" ca="1" si="6"/>
        <v>52</v>
      </c>
      <c r="AZ58" s="236"/>
      <c r="BA58" s="236"/>
      <c r="BC58" s="234">
        <f t="shared" ca="1" si="24"/>
        <v>52</v>
      </c>
      <c r="BD58" s="288">
        <f t="shared" ca="1" si="8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ca="1" si="2"/>
        <v>0</v>
      </c>
      <c r="AG59" s="236" t="str">
        <f t="shared" ca="1" si="3"/>
        <v/>
      </c>
      <c r="AH59" s="236" t="str">
        <f t="shared" ca="1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ca="1" si="5"/>
        <v>99</v>
      </c>
      <c r="AW59" s="234">
        <f ca="1">COUNTIF( AV$7:AV59, AV59 )</f>
        <v>10</v>
      </c>
      <c r="AX59" s="287">
        <f t="shared" ca="1" si="22"/>
        <v>100</v>
      </c>
      <c r="AY59" s="234">
        <f t="shared" ca="1" si="6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ca="1" si="2"/>
        <v>0</v>
      </c>
      <c r="AG60" s="236" t="str">
        <f t="shared" ca="1" si="3"/>
        <v/>
      </c>
      <c r="AH60" s="236" t="str">
        <f t="shared" ca="1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ca="1" si="5"/>
        <v>99</v>
      </c>
      <c r="AW60" s="234">
        <f ca="1">COUNTIF( AV$7:AV60, AV60 )</f>
        <v>11</v>
      </c>
      <c r="AX60" s="287">
        <f t="shared" ca="1" si="22"/>
        <v>100.1</v>
      </c>
      <c r="AY60" s="234">
        <f t="shared" ca="1" si="6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29</v>
      </c>
      <c r="H61" s="250"/>
      <c r="I61" s="250"/>
      <c r="AF61" s="236">
        <f t="shared" ca="1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ca="1" si="5"/>
        <v>99</v>
      </c>
      <c r="AW61" s="234">
        <f ca="1">COUNTIF( AV$7:AV61, AV61 )</f>
        <v>12</v>
      </c>
      <c r="AX61" s="287">
        <f t="shared" ca="1" si="22"/>
        <v>100.2</v>
      </c>
      <c r="AY61" s="234">
        <f t="shared" ca="1" si="6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ca="1">IF( LEN( C62 ) = 0, 0, IF( C62 = C61, AF61, IF( AF61 = 1, 0, 1 ) ) )</f>
        <v>0</v>
      </c>
      <c r="AG62" s="236" t="str">
        <f t="shared" ca="1" si="3"/>
        <v/>
      </c>
      <c r="AH62" s="236" t="str">
        <f t="shared" ca="1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ca="1" si="5"/>
        <v>99</v>
      </c>
      <c r="AW62" s="234">
        <f ca="1">COUNTIF( AV$7:AV62, AV62 )</f>
        <v>13</v>
      </c>
      <c r="AX62" s="287">
        <f t="shared" ca="1" si="22"/>
        <v>100.3</v>
      </c>
      <c r="AY62" s="234">
        <f t="shared" ca="1" si="6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ca="1" si="2"/>
        <v>0</v>
      </c>
      <c r="AG63" s="236" t="str">
        <f t="shared" ca="1" si="3"/>
        <v/>
      </c>
      <c r="AH63" s="236" t="str">
        <f t="shared" ca="1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ca="1" si="5"/>
        <v>99</v>
      </c>
      <c r="AW63" s="234">
        <f ca="1">COUNTIF( AV$7:AV63, AV63 )</f>
        <v>14</v>
      </c>
      <c r="AX63" s="287">
        <f t="shared" ca="1" si="22"/>
        <v>100.4</v>
      </c>
      <c r="AY63" s="234">
        <f t="shared" ca="1" si="6"/>
        <v>57</v>
      </c>
      <c r="AZ63" s="236"/>
      <c r="BA63" s="236"/>
      <c r="BC63" s="234">
        <f t="shared" ca="1" si="24"/>
        <v>57</v>
      </c>
      <c r="BD63" s="288">
        <f t="shared" ca="1" si="8"/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ca="1" si="2"/>
        <v>0</v>
      </c>
      <c r="AG64" s="236" t="str">
        <f t="shared" ca="1" si="3"/>
        <v/>
      </c>
      <c r="AH64" s="236" t="str">
        <f t="shared" ca="1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ca="1" si="2"/>
        <v>0</v>
      </c>
      <c r="AG65" s="236" t="str">
        <f ca="1">IF( LEN( $C65 ) = 0, "", IF( $C65 &gt; $AL65, 1, "" ) )</f>
        <v/>
      </c>
      <c r="AH65" s="236" t="str">
        <f t="shared" ca="1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ca="1" si="2"/>
        <v>0</v>
      </c>
      <c r="AG66" s="236" t="str">
        <f t="shared" ref="AG66:AG67" ca="1" si="26">IF( LEN( $C66 ) = 0, "", IF( $C66 &gt; $AL66, 1, "" ) )</f>
        <v/>
      </c>
      <c r="AH66" s="236" t="str">
        <f t="shared" ca="1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ca="1" si="2"/>
        <v>0</v>
      </c>
      <c r="AG67" s="236" t="str">
        <f t="shared" ca="1" si="26"/>
        <v/>
      </c>
      <c r="AH67" s="236" t="str">
        <f t="shared" ca="1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 ca="1">AVERAGE(C7:C65)</f>
        <v>18.795454545454547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 ca="1">SUMPRODUCT( L8:L13, Y8:Y13 ) / L14</f>
        <v>18.818181818181817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15" priority="31" stopIfTrue="1">
      <formula>IF( $AH7 = 1, TRUE, FALSE )</formula>
    </cfRule>
    <cfRule type="expression" dxfId="1414" priority="32" stopIfTrue="1">
      <formula>IF( $AG7 = 1, TRUE, FALSE )</formula>
    </cfRule>
    <cfRule type="expression" dxfId="1413" priority="33" stopIfTrue="1">
      <formula>IF( $AF7 = 1, TRUE, FALSE )</formula>
    </cfRule>
  </conditionalFormatting>
  <conditionalFormatting sqref="A67:E67">
    <cfRule type="expression" dxfId="1412" priority="34" stopIfTrue="1">
      <formula>IF( $AH67 = 1, TRUE, FALSE )</formula>
    </cfRule>
    <cfRule type="expression" dxfId="1411" priority="35" stopIfTrue="1">
      <formula>IF( $AG67 = 1, TRUE, FALSE )</formula>
    </cfRule>
    <cfRule type="expression" dxfId="1410" priority="36" stopIfTrue="1">
      <formula>IF( $AF67 = 1, TRUE, FALSE )</formula>
    </cfRule>
  </conditionalFormatting>
  <conditionalFormatting sqref="A66:E66">
    <cfRule type="expression" dxfId="1409" priority="28" stopIfTrue="1">
      <formula>IF( $AH66 = 1, TRUE, FALSE )</formula>
    </cfRule>
    <cfRule type="expression" dxfId="1408" priority="29" stopIfTrue="1">
      <formula>IF( $AG66 = 1, TRUE, FALSE )</formula>
    </cfRule>
    <cfRule type="expression" dxfId="1407" priority="30" stopIfTrue="1">
      <formula>IF( $AF66 = 1, TRUE, FALSE )</formula>
    </cfRule>
  </conditionalFormatting>
  <conditionalFormatting sqref="A8:D33 B7:D7 A35:D58">
    <cfRule type="expression" dxfId="1406" priority="25" stopIfTrue="1">
      <formula>IF( $AH7 = 1, TRUE, FALSE )</formula>
    </cfRule>
    <cfRule type="expression" dxfId="1405" priority="26" stopIfTrue="1">
      <formula>IF( $AG7 = 1, TRUE, FALSE )</formula>
    </cfRule>
    <cfRule type="expression" dxfId="1404" priority="27" stopIfTrue="1">
      <formula>IF( $AF7 = 1, TRUE, FALSE )</formula>
    </cfRule>
  </conditionalFormatting>
  <conditionalFormatting sqref="A59:D59">
    <cfRule type="expression" dxfId="1403" priority="22" stopIfTrue="1">
      <formula>IF( $AH59 = 1, TRUE, FALSE )</formula>
    </cfRule>
    <cfRule type="expression" dxfId="1402" priority="23" stopIfTrue="1">
      <formula>IF( $AG59 = 1, TRUE, FALSE )</formula>
    </cfRule>
    <cfRule type="expression" dxfId="1401" priority="24" stopIfTrue="1">
      <formula>IF( $AF59 = 1, TRUE, FALSE )</formula>
    </cfRule>
  </conditionalFormatting>
  <conditionalFormatting sqref="A61:D65">
    <cfRule type="expression" dxfId="1400" priority="19" stopIfTrue="1">
      <formula>IF( $AH61 = 1, TRUE, FALSE )</formula>
    </cfRule>
    <cfRule type="expression" dxfId="1399" priority="20" stopIfTrue="1">
      <formula>IF( $AG61 = 1, TRUE, FALSE )</formula>
    </cfRule>
    <cfRule type="expression" dxfId="1398" priority="21" stopIfTrue="1">
      <formula>IF( $AF61 = 1, TRUE, FALSE )</formula>
    </cfRule>
  </conditionalFormatting>
  <conditionalFormatting sqref="U8:U12">
    <cfRule type="cellIs" dxfId="1397" priority="18" operator="equal">
      <formula>0</formula>
    </cfRule>
  </conditionalFormatting>
  <conditionalFormatting sqref="O8:O12 Q8:Q12">
    <cfRule type="cellIs" dxfId="1396" priority="17" operator="equal">
      <formula>0</formula>
    </cfRule>
  </conditionalFormatting>
  <conditionalFormatting sqref="V8:V12">
    <cfRule type="cellIs" dxfId="1395" priority="16" operator="equal">
      <formula>0</formula>
    </cfRule>
  </conditionalFormatting>
  <conditionalFormatting sqref="S8:S12">
    <cfRule type="cellIs" dxfId="1394" priority="14" operator="equal">
      <formula>0</formula>
    </cfRule>
  </conditionalFormatting>
  <conditionalFormatting sqref="R8:R12">
    <cfRule type="cellIs" dxfId="1393" priority="15" operator="equal">
      <formula>0</formula>
    </cfRule>
  </conditionalFormatting>
  <conditionalFormatting sqref="P8:P12">
    <cfRule type="cellIs" dxfId="1392" priority="13" operator="equal">
      <formula>0</formula>
    </cfRule>
  </conditionalFormatting>
  <conditionalFormatting sqref="M8:M12">
    <cfRule type="cellIs" dxfId="1391" priority="12" operator="equal">
      <formula>0</formula>
    </cfRule>
  </conditionalFormatting>
  <conditionalFormatting sqref="T8:T12">
    <cfRule type="cellIs" dxfId="1390" priority="11" operator="equal">
      <formula>0</formula>
    </cfRule>
  </conditionalFormatting>
  <conditionalFormatting sqref="N8:N12">
    <cfRule type="cellIs" dxfId="1389" priority="10" operator="equal">
      <formula>0</formula>
    </cfRule>
  </conditionalFormatting>
  <conditionalFormatting sqref="K8:K12">
    <cfRule type="cellIs" dxfId="1388" priority="9" operator="equal">
      <formula>0</formula>
    </cfRule>
  </conditionalFormatting>
  <conditionalFormatting sqref="I8:I12">
    <cfRule type="cellIs" dxfId="1387" priority="8" operator="equal">
      <formula>0</formula>
    </cfRule>
  </conditionalFormatting>
  <conditionalFormatting sqref="W8:W12">
    <cfRule type="cellIs" dxfId="1386" priority="7" operator="equal">
      <formula>0</formula>
    </cfRule>
  </conditionalFormatting>
  <conditionalFormatting sqref="A7">
    <cfRule type="expression" dxfId="1385" priority="4" stopIfTrue="1">
      <formula>IF( $AH7 = 1, TRUE, FALSE )</formula>
    </cfRule>
    <cfRule type="expression" dxfId="1384" priority="5" stopIfTrue="1">
      <formula>IF( $AG7 = 1, TRUE, FALSE )</formula>
    </cfRule>
    <cfRule type="expression" dxfId="1383" priority="6" stopIfTrue="1">
      <formula>IF( $AF7 = 1, TRUE, FALSE )</formula>
    </cfRule>
  </conditionalFormatting>
  <conditionalFormatting sqref="A34:D34">
    <cfRule type="expression" dxfId="1382" priority="1" stopIfTrue="1">
      <formula>IF( $AH34 = 1, TRUE, FALSE )</formula>
    </cfRule>
    <cfRule type="expression" dxfId="1381" priority="2" stopIfTrue="1">
      <formula>IF( $AG34 = 1, TRUE, FALSE )</formula>
    </cfRule>
    <cfRule type="expression" dxfId="138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-- 2020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Reg_Percent_2019</v>
      </c>
      <c r="G2" s="239" t="s">
        <v>589</v>
      </c>
      <c r="AJ2" s="240" t="str">
        <f>AJ4 &amp; AJ3</f>
        <v>'Credit_2020Q3'!d:d</v>
      </c>
      <c r="AK2" s="240" t="str">
        <f>AK4 &amp; AK3</f>
        <v>'Credit_2020Q3'!b1</v>
      </c>
      <c r="AL2" s="240" t="str">
        <f>AL4 &amp; AL3</f>
        <v>'Credit_2020Q3'!c1</v>
      </c>
      <c r="AQ2" s="236"/>
    </row>
    <row r="3" spans="1:61" ht="18" hidden="1" outlineLevel="1" x14ac:dyDescent="0.25">
      <c r="A3" s="233"/>
      <c r="E3" s="241" t="str">
        <f>"'" &amp; E2 &amp; "'!"</f>
        <v>'Reg_Percent_2019'!</v>
      </c>
      <c r="G3" s="234" t="str">
        <f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'Credit_2020Q3'!</v>
      </c>
      <c r="AK4" s="236" t="str">
        <f t="shared" ref="AK4:AL4" si="0">$AQ$5</f>
        <v>'Credit_2020Q3'!</v>
      </c>
      <c r="AL4" s="236" t="str">
        <f t="shared" si="0"/>
        <v>'Credit_2020Q3'!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(44)</v>
      </c>
      <c r="M5" s="509"/>
      <c r="N5" s="314"/>
      <c r="O5" s="507" t="str">
        <f ca="1">"Regulated" &amp; CHAR( 10 ) &amp; "(" &amp; O14 &amp; ")"</f>
        <v>Regulated
(34)</v>
      </c>
      <c r="P5" s="511"/>
      <c r="Q5" s="314"/>
      <c r="R5" s="507" t="str">
        <f ca="1">"Mostly Regulated" &amp; CHAR( 10 ) &amp; "(" &amp; R14 &amp; ")"</f>
        <v>Mostly Regulated
(10)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601</v>
      </c>
    </row>
    <row r="6" spans="1:61" ht="28.5" customHeight="1" x14ac:dyDescent="0.25">
      <c r="A6" s="299" t="s">
        <v>0</v>
      </c>
      <c r="B6" s="300" t="s">
        <v>602</v>
      </c>
      <c r="C6" s="338" t="s">
        <v>470</v>
      </c>
      <c r="D6" s="301"/>
      <c r="E6" s="302">
        <f ca="1">INDIRECT( E3 &amp; G1 )</f>
        <v>43830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63" si="5">IF( LEN( AS7 ) = 0, 99, RANK( AS7, $AS$7:$AS$62 ) )</f>
        <v>30</v>
      </c>
      <c r="AW7" s="234">
        <f>COUNTIF( AV7:AV$7, AV7 )</f>
        <v>1</v>
      </c>
      <c r="AX7" s="287">
        <f>AV7 + AW7 / 10</f>
        <v>30.1</v>
      </c>
      <c r="AY7" s="234">
        <f t="shared" ref="AY7:AY63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63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4.5454545454545456E-2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2.9411764705882353E-2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si="5"/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I50" ca="1" si="23">OFFSET( AQ$6, $BD8, 0 )</f>
        <v>Alliant Energy Corporation</v>
      </c>
      <c r="BG8" s="240" t="str">
        <f t="shared" ca="1" si="23"/>
        <v>A-</v>
      </c>
      <c r="BH8" s="240">
        <f t="shared" ca="1" si="23"/>
        <v>20</v>
      </c>
      <c r="BI8" s="240" t="str">
        <f t="shared" ca="1" si="23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0.27272727272727271</v>
      </c>
      <c r="N9" s="318"/>
      <c r="O9" s="295">
        <f t="shared" ca="1" si="12"/>
        <v>11</v>
      </c>
      <c r="P9" s="296">
        <f t="shared" ca="1" si="13"/>
        <v>0.3235294117647059</v>
      </c>
      <c r="Q9" s="318"/>
      <c r="R9" s="295">
        <f t="shared" ca="1" si="14"/>
        <v>1</v>
      </c>
      <c r="S9" s="296">
        <f t="shared" ca="1" si="15"/>
        <v>0.1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5"/>
        <v>14</v>
      </c>
      <c r="AW9" s="234">
        <f>COUNTIF( AV$7:AV9, AV9 )</f>
        <v>1</v>
      </c>
      <c r="AX9" s="287">
        <f t="shared" si="22"/>
        <v>14.1</v>
      </c>
      <c r="AY9" s="234">
        <f t="shared" si="6"/>
        <v>14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3"/>
        <v>A-</v>
      </c>
      <c r="BH9" s="240">
        <f t="shared" ca="1" si="23"/>
        <v>20</v>
      </c>
      <c r="BI9" s="240" t="str">
        <f t="shared" ca="1" si="23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16</v>
      </c>
      <c r="M10" s="296">
        <f t="shared" si="11"/>
        <v>0.36363636363636365</v>
      </c>
      <c r="N10" s="318"/>
      <c r="O10" s="295">
        <f t="shared" ca="1" si="12"/>
        <v>10</v>
      </c>
      <c r="P10" s="296">
        <f t="shared" ca="1" si="13"/>
        <v>0.29411764705882354</v>
      </c>
      <c r="Q10" s="318"/>
      <c r="R10" s="295">
        <f t="shared" ca="1" si="14"/>
        <v>6</v>
      </c>
      <c r="S10" s="296">
        <f t="shared" ca="1" si="15"/>
        <v>0.6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16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5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6"/>
        <v>3</v>
      </c>
      <c r="AZ10" s="236"/>
      <c r="BA10" s="236"/>
      <c r="BC10" s="234">
        <f t="shared" ca="1" si="24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3"/>
        <v>A-</v>
      </c>
      <c r="BH10" s="240">
        <f t="shared" ca="1" si="23"/>
        <v>20</v>
      </c>
      <c r="BI10" s="240" t="str">
        <f t="shared" ca="1" si="23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9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10"/>
        <v>8</v>
      </c>
      <c r="M11" s="296">
        <f t="shared" si="11"/>
        <v>0.18181818181818182</v>
      </c>
      <c r="N11" s="318"/>
      <c r="O11" s="295">
        <f t="shared" ca="1" si="12"/>
        <v>7</v>
      </c>
      <c r="P11" s="296">
        <f t="shared" ca="1" si="13"/>
        <v>0.20588235294117646</v>
      </c>
      <c r="Q11" s="318"/>
      <c r="R11" s="295">
        <f t="shared" ca="1" si="14"/>
        <v>1</v>
      </c>
      <c r="S11" s="296">
        <f t="shared" ca="1" si="15"/>
        <v>0.1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5"/>
        <v>14</v>
      </c>
      <c r="AW11" s="234">
        <f>COUNTIF( AV$7:AV11, AV11 )</f>
        <v>2</v>
      </c>
      <c r="AX11" s="287">
        <f t="shared" si="22"/>
        <v>14.2</v>
      </c>
      <c r="AY11" s="234">
        <f t="shared" si="6"/>
        <v>15</v>
      </c>
      <c r="AZ11" s="236"/>
      <c r="BA11" s="236"/>
      <c r="BC11" s="234">
        <f t="shared" ca="1" si="24"/>
        <v>5</v>
      </c>
      <c r="BD11" s="288">
        <f t="shared" ca="1" si="8"/>
        <v>16</v>
      </c>
      <c r="BF11" s="240" t="str">
        <f t="shared" ca="1" si="23"/>
        <v>Duke Energy Corporation</v>
      </c>
      <c r="BG11" s="240" t="str">
        <f t="shared" ca="1" si="23"/>
        <v>A-</v>
      </c>
      <c r="BH11" s="240">
        <f t="shared" ca="1" si="23"/>
        <v>20</v>
      </c>
      <c r="BI11" s="240" t="str">
        <f t="shared" ca="1" si="23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10"/>
        <v>3</v>
      </c>
      <c r="M12" s="296">
        <f t="shared" si="11"/>
        <v>6.8181818181818177E-2</v>
      </c>
      <c r="N12" s="318"/>
      <c r="O12" s="295">
        <f t="shared" ca="1" si="12"/>
        <v>2</v>
      </c>
      <c r="P12" s="296">
        <f t="shared" ca="1" si="13"/>
        <v>5.8823529411764705E-2</v>
      </c>
      <c r="Q12" s="318"/>
      <c r="R12" s="295">
        <f t="shared" ca="1" si="14"/>
        <v>1</v>
      </c>
      <c r="S12" s="296">
        <f t="shared" ca="1" si="15"/>
        <v>0.1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5"/>
        <v>30</v>
      </c>
      <c r="AW12" s="234">
        <f>COUNTIF( AV$7:AV12, AV12 )</f>
        <v>2</v>
      </c>
      <c r="AX12" s="287">
        <f t="shared" si="22"/>
        <v>30.2</v>
      </c>
      <c r="AY12" s="234">
        <f t="shared" si="6"/>
        <v>31</v>
      </c>
      <c r="AZ12" s="236"/>
      <c r="BA12" s="236"/>
      <c r="BC12" s="234">
        <f t="shared" ca="1" si="24"/>
        <v>6</v>
      </c>
      <c r="BD12" s="288">
        <f t="shared" ca="1" si="8"/>
        <v>19</v>
      </c>
      <c r="BF12" s="240" t="str">
        <f t="shared" ca="1" si="23"/>
        <v>Evergy, Inc.</v>
      </c>
      <c r="BG12" s="240" t="str">
        <f t="shared" ca="1" si="23"/>
        <v>A-</v>
      </c>
      <c r="BH12" s="240">
        <f t="shared" ca="1" si="23"/>
        <v>20</v>
      </c>
      <c r="BI12" s="240" t="str">
        <f t="shared" ca="1" si="23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9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6.8181818181818177E-2</v>
      </c>
      <c r="N13" s="319"/>
      <c r="O13" s="297">
        <f t="shared" ca="1" si="12"/>
        <v>3</v>
      </c>
      <c r="P13" s="298">
        <f t="shared" ca="1" si="13"/>
        <v>8.8235294117647065E-2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5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6"/>
        <v>1</v>
      </c>
      <c r="AZ13" s="236"/>
      <c r="BA13" s="236"/>
      <c r="BC13" s="234">
        <f t="shared" ca="1" si="24"/>
        <v>7</v>
      </c>
      <c r="BD13" s="288">
        <f t="shared" ca="1" si="8"/>
        <v>20</v>
      </c>
      <c r="BF13" s="240" t="str">
        <f t="shared" ca="1" si="23"/>
        <v>Eversource Energy</v>
      </c>
      <c r="BG13" s="240" t="str">
        <f t="shared" ca="1" si="23"/>
        <v>A-</v>
      </c>
      <c r="BH13" s="240">
        <f t="shared" ca="1" si="23"/>
        <v>20</v>
      </c>
      <c r="BI13" s="240" t="str">
        <f t="shared" ca="1" si="23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9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44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18.84090909090909</v>
      </c>
      <c r="Z14" s="261"/>
      <c r="AA14" s="492">
        <f ca="1">SUM(AA8:AA13)</f>
        <v>44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si="5"/>
        <v>14</v>
      </c>
      <c r="AW14" s="234">
        <f>COUNTIF( AV$7:AV14, AV14 )</f>
        <v>3</v>
      </c>
      <c r="AX14" s="287">
        <f t="shared" si="22"/>
        <v>14.3</v>
      </c>
      <c r="AY14" s="234">
        <f t="shared" si="6"/>
        <v>16</v>
      </c>
      <c r="AZ14" s="236"/>
      <c r="BA14" s="236"/>
      <c r="BC14" s="234">
        <f t="shared" ca="1" si="24"/>
        <v>8</v>
      </c>
      <c r="BD14" s="288">
        <f t="shared" ca="1" si="8"/>
        <v>27</v>
      </c>
      <c r="BF14" s="240" t="str">
        <f t="shared" ca="1" si="23"/>
        <v>NextEra Energy, Inc.</v>
      </c>
      <c r="BG14" s="240" t="str">
        <f t="shared" ca="1" si="23"/>
        <v>A-</v>
      </c>
      <c r="BH14" s="240">
        <f t="shared" ca="1" si="23"/>
        <v>20</v>
      </c>
      <c r="BI14" s="240" t="str">
        <f t="shared" ca="1" si="23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9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5"/>
        <v>14</v>
      </c>
      <c r="AW15" s="234">
        <f>COUNTIF( AV$7:AV15, AV15 )</f>
        <v>4</v>
      </c>
      <c r="AX15" s="287">
        <f t="shared" si="22"/>
        <v>14.4</v>
      </c>
      <c r="AY15" s="234">
        <f t="shared" si="6"/>
        <v>17</v>
      </c>
      <c r="AZ15" s="236"/>
      <c r="BA15" s="236"/>
      <c r="BC15" s="234">
        <f t="shared" ca="1" si="24"/>
        <v>9</v>
      </c>
      <c r="BD15" s="288">
        <f t="shared" ca="1" si="8"/>
        <v>33</v>
      </c>
      <c r="BF15" s="240" t="str">
        <f t="shared" ca="1" si="23"/>
        <v>Pinnacle West Capital Corporation</v>
      </c>
      <c r="BG15" s="240" t="str">
        <f t="shared" ca="1" si="23"/>
        <v>A-</v>
      </c>
      <c r="BH15" s="240">
        <f t="shared" ca="1" si="23"/>
        <v>20</v>
      </c>
      <c r="BI15" s="240" t="str">
        <f t="shared" ca="1" si="23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9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18.818181818181817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18.764705882352942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5"/>
        <v>38</v>
      </c>
      <c r="AW16" s="234">
        <f>COUNTIF( AV$7:AV16, AV16 )</f>
        <v>1</v>
      </c>
      <c r="AX16" s="287">
        <f t="shared" si="22"/>
        <v>38.1</v>
      </c>
      <c r="AY16" s="234">
        <f t="shared" si="6"/>
        <v>38</v>
      </c>
      <c r="AZ16" s="236"/>
      <c r="BA16" s="236"/>
      <c r="BC16" s="234">
        <f t="shared" ca="1" si="24"/>
        <v>10</v>
      </c>
      <c r="BD16" s="288">
        <f t="shared" ca="1" si="8"/>
        <v>36</v>
      </c>
      <c r="BF16" s="240" t="str">
        <f t="shared" ca="1" si="23"/>
        <v>PPL Corporation</v>
      </c>
      <c r="BG16" s="240" t="str">
        <f t="shared" ca="1" si="23"/>
        <v>A-</v>
      </c>
      <c r="BH16" s="240">
        <f t="shared" ca="1" si="23"/>
        <v>20</v>
      </c>
      <c r="BI16" s="240" t="str">
        <f t="shared" ca="1" si="23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9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5"/>
        <v>14</v>
      </c>
      <c r="AW17" s="234">
        <f>COUNTIF( AV$7:AV17, AV17 )</f>
        <v>5</v>
      </c>
      <c r="AX17" s="287">
        <f t="shared" si="22"/>
        <v>14.5</v>
      </c>
      <c r="AY17" s="234">
        <f t="shared" si="6"/>
        <v>18</v>
      </c>
      <c r="AZ17" s="236"/>
      <c r="BA17" s="236"/>
      <c r="BC17" s="234">
        <f t="shared" ca="1" si="24"/>
        <v>11</v>
      </c>
      <c r="BD17" s="288">
        <f t="shared" ca="1" si="8"/>
        <v>40</v>
      </c>
      <c r="BF17" s="240" t="str">
        <f t="shared" ca="1" si="23"/>
        <v>Southern Company</v>
      </c>
      <c r="BG17" s="240" t="str">
        <f t="shared" ca="1" si="23"/>
        <v>A-</v>
      </c>
      <c r="BH17" s="240">
        <f t="shared" ca="1" si="23"/>
        <v>20</v>
      </c>
      <c r="BI17" s="240" t="str">
        <f t="shared" ca="1" si="23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5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6"/>
        <v>4</v>
      </c>
      <c r="AZ18" s="236"/>
      <c r="BA18" s="236"/>
      <c r="BC18" s="234">
        <f t="shared" ca="1" si="24"/>
        <v>12</v>
      </c>
      <c r="BD18" s="288">
        <f t="shared" ca="1" si="8"/>
        <v>42</v>
      </c>
      <c r="BF18" s="240" t="str">
        <f t="shared" ca="1" si="23"/>
        <v>Wisconsin Energy Corporation</v>
      </c>
      <c r="BG18" s="240" t="str">
        <f t="shared" ca="1" si="23"/>
        <v>A-</v>
      </c>
      <c r="BH18" s="240">
        <f t="shared" ca="1" si="23"/>
        <v>20</v>
      </c>
      <c r="BI18" s="240" t="str">
        <f t="shared" ca="1" si="23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9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A-</v>
      </c>
      <c r="AL19" s="236">
        <f t="shared" ca="1" si="21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5"/>
        <v>14</v>
      </c>
      <c r="AW19" s="234">
        <f>COUNTIF( AV$7:AV19, AV19 )</f>
        <v>6</v>
      </c>
      <c r="AX19" s="287">
        <f t="shared" si="22"/>
        <v>14.6</v>
      </c>
      <c r="AY19" s="234">
        <f t="shared" si="6"/>
        <v>19</v>
      </c>
      <c r="AZ19" s="236"/>
      <c r="BA19" s="236"/>
      <c r="BC19" s="234">
        <f t="shared" ca="1" si="24"/>
        <v>13</v>
      </c>
      <c r="BD19" s="288">
        <f t="shared" ca="1" si="8"/>
        <v>43</v>
      </c>
      <c r="BF19" s="240" t="str">
        <f t="shared" ca="1" si="23"/>
        <v>Xcel Energy Inc.</v>
      </c>
      <c r="BG19" s="240" t="str">
        <f t="shared" ca="1" si="23"/>
        <v>A-</v>
      </c>
      <c r="BH19" s="240">
        <f t="shared" ca="1" si="23"/>
        <v>20</v>
      </c>
      <c r="BI19" s="240" t="str">
        <f t="shared" ca="1" si="23"/>
        <v>XEL</v>
      </c>
    </row>
    <row r="20" spans="1:61" ht="13.8" x14ac:dyDescent="0.25">
      <c r="A20" s="303" t="s">
        <v>9</v>
      </c>
      <c r="B20" s="304" t="s">
        <v>16</v>
      </c>
      <c r="C20" s="304">
        <v>19</v>
      </c>
      <c r="D20" s="304" t="s">
        <v>273</v>
      </c>
      <c r="E20" s="305" t="str">
        <f t="shared" ca="1" si="9"/>
        <v>R</v>
      </c>
      <c r="F20" s="306"/>
      <c r="G20" s="307">
        <f t="shared" ca="1" si="1"/>
        <v>9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20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56</v>
      </c>
      <c r="AS20" s="286">
        <v>16</v>
      </c>
      <c r="AT20" s="286" t="s">
        <v>442</v>
      </c>
      <c r="AV20" s="234">
        <f t="shared" si="5"/>
        <v>41</v>
      </c>
      <c r="AW20" s="234">
        <f>COUNTIF( AV$7:AV20, AV20 )</f>
        <v>1</v>
      </c>
      <c r="AX20" s="287">
        <f t="shared" si="22"/>
        <v>41.1</v>
      </c>
      <c r="AY20" s="234">
        <f t="shared" si="6"/>
        <v>41</v>
      </c>
      <c r="AZ20" s="236"/>
      <c r="BA20" s="236"/>
      <c r="BC20" s="234">
        <f t="shared" ca="1" si="24"/>
        <v>14</v>
      </c>
      <c r="BD20" s="288">
        <f t="shared" ca="1" si="8"/>
        <v>3</v>
      </c>
      <c r="BF20" s="240" t="str">
        <f t="shared" ca="1" si="23"/>
        <v>Ameren Corporation</v>
      </c>
      <c r="BG20" s="240" t="str">
        <f t="shared" ca="1" si="23"/>
        <v>BBB+</v>
      </c>
      <c r="BH20" s="240">
        <f t="shared" ca="1" si="23"/>
        <v>19</v>
      </c>
      <c r="BI20" s="240" t="str">
        <f t="shared" ca="1" si="23"/>
        <v>AEE</v>
      </c>
    </row>
    <row r="21" spans="1:61" ht="13.8" x14ac:dyDescent="0.25">
      <c r="A21" s="303" t="s">
        <v>531</v>
      </c>
      <c r="B21" s="304" t="s">
        <v>16</v>
      </c>
      <c r="C21" s="304">
        <v>19</v>
      </c>
      <c r="D21" s="304" t="s">
        <v>529</v>
      </c>
      <c r="E21" s="305" t="str">
        <f t="shared" ca="1" si="9"/>
        <v>MR</v>
      </c>
      <c r="F21" s="306"/>
      <c r="G21" s="307">
        <f t="shared" ca="1" si="1"/>
        <v>11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21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9" t="s">
        <v>288</v>
      </c>
      <c r="AV21" s="234">
        <f t="shared" si="5"/>
        <v>14</v>
      </c>
      <c r="AW21" s="234">
        <f>COUNTIF( AV$7:AV21, AV21 )</f>
        <v>7</v>
      </c>
      <c r="AX21" s="287">
        <f t="shared" si="22"/>
        <v>14.7</v>
      </c>
      <c r="AY21" s="234">
        <f t="shared" si="6"/>
        <v>20</v>
      </c>
      <c r="AZ21" s="236"/>
      <c r="BA21" s="236"/>
      <c r="BC21" s="234">
        <f t="shared" ca="1" si="24"/>
        <v>15</v>
      </c>
      <c r="BD21" s="288">
        <f t="shared" ca="1" si="8"/>
        <v>5</v>
      </c>
      <c r="BF21" s="240" t="str">
        <f t="shared" ca="1" si="23"/>
        <v>AVANGRID, Inc.</v>
      </c>
      <c r="BG21" s="240" t="str">
        <f t="shared" ca="1" si="23"/>
        <v>BBB+</v>
      </c>
      <c r="BH21" s="240">
        <f t="shared" ca="1" si="23"/>
        <v>19</v>
      </c>
      <c r="BI21" s="240" t="str">
        <f t="shared" ca="1" si="23"/>
        <v>AGR</v>
      </c>
    </row>
    <row r="22" spans="1:61" ht="13.8" x14ac:dyDescent="0.25">
      <c r="A22" s="303" t="s">
        <v>48</v>
      </c>
      <c r="B22" s="304" t="s">
        <v>16</v>
      </c>
      <c r="C22" s="304">
        <v>19</v>
      </c>
      <c r="D22" s="304" t="s">
        <v>279</v>
      </c>
      <c r="E22" s="305" t="str">
        <f t="shared" ca="1" si="9"/>
        <v>R</v>
      </c>
      <c r="F22" s="306"/>
      <c r="G22" s="307">
        <f t="shared" ca="1" si="1"/>
        <v>13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22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5"/>
        <v>2</v>
      </c>
      <c r="AW22" s="234">
        <f>COUNTIF( AV$7:AV22, AV22 )</f>
        <v>4</v>
      </c>
      <c r="AX22" s="287">
        <f t="shared" si="22"/>
        <v>2.4</v>
      </c>
      <c r="AY22" s="234">
        <f t="shared" si="6"/>
        <v>5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23"/>
        <v>Black Hills Corporation</v>
      </c>
      <c r="BG22" s="240" t="str">
        <f t="shared" ca="1" si="23"/>
        <v>BBB+</v>
      </c>
      <c r="BH22" s="240">
        <f t="shared" ca="1" si="23"/>
        <v>19</v>
      </c>
      <c r="BI22" s="240" t="str">
        <f t="shared" ca="1" si="23"/>
        <v>BKH</v>
      </c>
    </row>
    <row r="23" spans="1:61" ht="13.8" x14ac:dyDescent="0.25">
      <c r="A23" s="303" t="s">
        <v>29</v>
      </c>
      <c r="B23" s="304" t="s">
        <v>16</v>
      </c>
      <c r="C23" s="304">
        <v>19</v>
      </c>
      <c r="D23" s="304" t="s">
        <v>285</v>
      </c>
      <c r="E23" s="305" t="str">
        <f t="shared" ca="1" si="9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23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5"/>
        <v>30</v>
      </c>
      <c r="AW23" s="234">
        <f>COUNTIF( AV$7:AV23, AV23 )</f>
        <v>3</v>
      </c>
      <c r="AX23" s="287">
        <f t="shared" si="22"/>
        <v>30.3</v>
      </c>
      <c r="AY23" s="234">
        <f t="shared" si="6"/>
        <v>32</v>
      </c>
      <c r="AZ23" s="236"/>
      <c r="BA23" s="236"/>
      <c r="BC23" s="234">
        <f t="shared" ca="1" si="24"/>
        <v>17</v>
      </c>
      <c r="BD23" s="288">
        <f t="shared" ca="1" si="8"/>
        <v>9</v>
      </c>
      <c r="BF23" s="240" t="str">
        <f t="shared" ca="1" si="23"/>
        <v>CenterPoint Energy, Inc.</v>
      </c>
      <c r="BG23" s="240" t="str">
        <f t="shared" ca="1" si="23"/>
        <v>BBB+</v>
      </c>
      <c r="BH23" s="240">
        <f t="shared" ca="1" si="23"/>
        <v>19</v>
      </c>
      <c r="BI23" s="240" t="str">
        <f t="shared" ca="1" si="23"/>
        <v>CNP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9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24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36</v>
      </c>
      <c r="AR24" s="286" t="s">
        <v>16</v>
      </c>
      <c r="AS24" s="286">
        <v>19</v>
      </c>
      <c r="AT24" s="286" t="s">
        <v>296</v>
      </c>
      <c r="AV24" s="234">
        <f t="shared" si="5"/>
        <v>14</v>
      </c>
      <c r="AW24" s="234">
        <f>COUNTIF( AV$7:AV24, AV24 )</f>
        <v>8</v>
      </c>
      <c r="AX24" s="287">
        <f t="shared" si="22"/>
        <v>14.8</v>
      </c>
      <c r="AY24" s="234">
        <f t="shared" si="6"/>
        <v>21</v>
      </c>
      <c r="AZ24" s="236"/>
      <c r="BA24" s="236"/>
      <c r="BC24" s="234">
        <f t="shared" ca="1" si="24"/>
        <v>18</v>
      </c>
      <c r="BD24" s="288">
        <f t="shared" ca="1" si="8"/>
        <v>11</v>
      </c>
      <c r="BF24" s="240" t="str">
        <f t="shared" ca="1" si="23"/>
        <v>CMS Energy Corporation</v>
      </c>
      <c r="BG24" s="240" t="str">
        <f t="shared" ca="1" si="23"/>
        <v>BBB+</v>
      </c>
      <c r="BH24" s="240">
        <f t="shared" ca="1" si="23"/>
        <v>19</v>
      </c>
      <c r="BI24" s="240" t="str">
        <f t="shared" ca="1" si="23"/>
        <v>CMS</v>
      </c>
    </row>
    <row r="25" spans="1:61" ht="13.8" x14ac:dyDescent="0.25">
      <c r="A25" s="303" t="s">
        <v>561</v>
      </c>
      <c r="B25" s="304" t="s">
        <v>16</v>
      </c>
      <c r="C25" s="304">
        <v>19</v>
      </c>
      <c r="D25" s="304" t="s">
        <v>86</v>
      </c>
      <c r="E25" s="305" t="str">
        <f t="shared" ca="1" si="9"/>
        <v>R</v>
      </c>
      <c r="F25" s="306"/>
      <c r="G25" s="307">
        <f t="shared" ca="1" si="1"/>
        <v>17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25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565</v>
      </c>
      <c r="AR25" s="286" t="s">
        <v>10</v>
      </c>
      <c r="AS25" s="286">
        <v>20</v>
      </c>
      <c r="AT25" s="286" t="s">
        <v>566</v>
      </c>
      <c r="AV25" s="234">
        <f t="shared" si="5"/>
        <v>2</v>
      </c>
      <c r="AW25" s="234">
        <f>COUNTIF( AV$7:AV25, AV25 )</f>
        <v>5</v>
      </c>
      <c r="AX25" s="287">
        <f t="shared" si="22"/>
        <v>2.5</v>
      </c>
      <c r="AY25" s="234">
        <f t="shared" si="6"/>
        <v>6</v>
      </c>
      <c r="AZ25" s="236"/>
      <c r="BA25" s="236"/>
      <c r="BC25" s="234">
        <f t="shared" ca="1" si="24"/>
        <v>19</v>
      </c>
      <c r="BD25" s="288">
        <f t="shared" ca="1" si="8"/>
        <v>13</v>
      </c>
      <c r="BF25" s="240" t="str">
        <f t="shared" ca="1" si="23"/>
        <v>Dominion Energy, Inc.</v>
      </c>
      <c r="BG25" s="240" t="str">
        <f t="shared" ca="1" si="23"/>
        <v>BBB+</v>
      </c>
      <c r="BH25" s="240">
        <f t="shared" ca="1" si="23"/>
        <v>19</v>
      </c>
      <c r="BI25" s="240" t="str">
        <f t="shared" ca="1" si="23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9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26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515</v>
      </c>
      <c r="AR26" s="286" t="s">
        <v>10</v>
      </c>
      <c r="AS26" s="286">
        <v>20</v>
      </c>
      <c r="AT26" s="286" t="s">
        <v>511</v>
      </c>
      <c r="AV26" s="234">
        <f t="shared" si="5"/>
        <v>2</v>
      </c>
      <c r="AW26" s="234">
        <f>COUNTIF( AV$7:AV26, AV26 )</f>
        <v>6</v>
      </c>
      <c r="AX26" s="287">
        <f t="shared" si="22"/>
        <v>2.6</v>
      </c>
      <c r="AY26" s="234">
        <f t="shared" si="6"/>
        <v>7</v>
      </c>
      <c r="AZ26" s="236"/>
      <c r="BA26" s="236"/>
      <c r="BC26" s="234">
        <f t="shared" ca="1" si="24"/>
        <v>20</v>
      </c>
      <c r="BD26" s="288">
        <f t="shared" ca="1" si="8"/>
        <v>15</v>
      </c>
      <c r="BF26" s="240" t="str">
        <f t="shared" ca="1" si="23"/>
        <v>DTE Energy Company</v>
      </c>
      <c r="BG26" s="240" t="str">
        <f t="shared" ca="1" si="23"/>
        <v>BBB+</v>
      </c>
      <c r="BH26" s="240">
        <f t="shared" ca="1" si="23"/>
        <v>19</v>
      </c>
      <c r="BI26" s="240" t="str">
        <f t="shared" ca="1" si="23"/>
        <v>DTE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27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11</v>
      </c>
      <c r="AR27" s="286" t="s">
        <v>16</v>
      </c>
      <c r="AS27" s="286">
        <v>19</v>
      </c>
      <c r="AT27" s="289" t="s">
        <v>297</v>
      </c>
      <c r="AV27" s="234">
        <f t="shared" si="5"/>
        <v>14</v>
      </c>
      <c r="AW27" s="234">
        <f>COUNTIF( AV$7:AV27, AV27 )</f>
        <v>9</v>
      </c>
      <c r="AX27" s="287">
        <f t="shared" si="22"/>
        <v>14.9</v>
      </c>
      <c r="AY27" s="234">
        <f t="shared" si="6"/>
        <v>22</v>
      </c>
      <c r="AZ27" s="236"/>
      <c r="BA27" s="236"/>
      <c r="BC27" s="234">
        <f t="shared" ca="1" si="24"/>
        <v>21</v>
      </c>
      <c r="BD27" s="288">
        <f t="shared" ca="1" si="8"/>
        <v>18</v>
      </c>
      <c r="BF27" s="240" t="str">
        <f t="shared" ca="1" si="23"/>
        <v>Entergy Corporation</v>
      </c>
      <c r="BG27" s="240" t="str">
        <f t="shared" ca="1" si="23"/>
        <v>BBB+</v>
      </c>
      <c r="BH27" s="240">
        <f t="shared" ca="1" si="23"/>
        <v>19</v>
      </c>
      <c r="BI27" s="240" t="str">
        <f t="shared" ca="1" si="23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28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51</v>
      </c>
      <c r="AR28" s="286" t="s">
        <v>61</v>
      </c>
      <c r="AS28" s="286">
        <v>15</v>
      </c>
      <c r="AT28" s="286" t="s">
        <v>298</v>
      </c>
      <c r="AV28" s="234">
        <f t="shared" si="5"/>
        <v>42</v>
      </c>
      <c r="AW28" s="234">
        <f>COUNTIF( AV$7:AV28, AV28 )</f>
        <v>1</v>
      </c>
      <c r="AX28" s="287">
        <f t="shared" si="22"/>
        <v>42.1</v>
      </c>
      <c r="AY28" s="234">
        <f t="shared" si="6"/>
        <v>42</v>
      </c>
      <c r="AZ28" s="236"/>
      <c r="BA28" s="236"/>
      <c r="BC28" s="234">
        <f t="shared" ca="1" si="24"/>
        <v>22</v>
      </c>
      <c r="BD28" s="288">
        <f t="shared" ca="1" si="8"/>
        <v>21</v>
      </c>
      <c r="BF28" s="240" t="str">
        <f t="shared" ca="1" si="23"/>
        <v>Exelon Corporation</v>
      </c>
      <c r="BG28" s="240" t="str">
        <f t="shared" ca="1" si="23"/>
        <v>BBB+</v>
      </c>
      <c r="BH28" s="240">
        <f t="shared" ca="1" si="23"/>
        <v>19</v>
      </c>
      <c r="BI28" s="240" t="str">
        <f t="shared" ca="1" si="23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29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5"/>
        <v>38</v>
      </c>
      <c r="AW29" s="234">
        <f>COUNTIF( AV$7:AV29, AV29 )</f>
        <v>2</v>
      </c>
      <c r="AX29" s="287">
        <f t="shared" si="22"/>
        <v>38.200000000000003</v>
      </c>
      <c r="AY29" s="234">
        <f t="shared" si="6"/>
        <v>39</v>
      </c>
      <c r="AZ29" s="236"/>
      <c r="BA29" s="236"/>
      <c r="BC29" s="234">
        <f t="shared" ca="1" si="24"/>
        <v>23</v>
      </c>
      <c r="BD29" s="288">
        <f t="shared" ca="1" si="8"/>
        <v>26</v>
      </c>
      <c r="BF29" s="240" t="str">
        <f t="shared" ca="1" si="23"/>
        <v>MDU Resources Group, Inc.</v>
      </c>
      <c r="BG29" s="240" t="str">
        <f t="shared" ca="1" si="23"/>
        <v>BBB+</v>
      </c>
      <c r="BH29" s="240">
        <f t="shared" ca="1" si="23"/>
        <v>19</v>
      </c>
      <c r="BI29" s="240" t="str">
        <f t="shared" ca="1" si="23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30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20</v>
      </c>
      <c r="AR30" s="286" t="s">
        <v>28</v>
      </c>
      <c r="AS30" s="286">
        <v>18</v>
      </c>
      <c r="AT30" s="286" t="s">
        <v>302</v>
      </c>
      <c r="AV30" s="234">
        <f t="shared" si="5"/>
        <v>30</v>
      </c>
      <c r="AW30" s="234">
        <f>COUNTIF( AV$7:AV30, AV30 )</f>
        <v>4</v>
      </c>
      <c r="AX30" s="287">
        <f t="shared" si="22"/>
        <v>30.4</v>
      </c>
      <c r="AY30" s="234">
        <f t="shared" si="6"/>
        <v>33</v>
      </c>
      <c r="AZ30" s="236"/>
      <c r="BA30" s="236"/>
      <c r="BC30" s="234">
        <f t="shared" ca="1" si="24"/>
        <v>24</v>
      </c>
      <c r="BD30" s="288">
        <f t="shared" ca="1" si="8"/>
        <v>28</v>
      </c>
      <c r="BF30" s="240" t="str">
        <f t="shared" ca="1" si="23"/>
        <v>NiSource Inc.</v>
      </c>
      <c r="BG30" s="240" t="str">
        <f t="shared" ca="1" si="23"/>
        <v>BBB+</v>
      </c>
      <c r="BH30" s="240">
        <f t="shared" ca="1" si="23"/>
        <v>19</v>
      </c>
      <c r="BI30" s="240" t="str">
        <f t="shared" ca="1" si="23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31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58</v>
      </c>
      <c r="AR31" s="286" t="s">
        <v>28</v>
      </c>
      <c r="AS31" s="286">
        <v>18</v>
      </c>
      <c r="AT31" s="286" t="s">
        <v>445</v>
      </c>
      <c r="AV31" s="234">
        <f t="shared" si="5"/>
        <v>30</v>
      </c>
      <c r="AW31" s="234">
        <f>COUNTIF( AV$7:AV31, AV31 )</f>
        <v>5</v>
      </c>
      <c r="AX31" s="287">
        <f t="shared" si="22"/>
        <v>30.5</v>
      </c>
      <c r="AY31" s="234">
        <f t="shared" si="6"/>
        <v>34</v>
      </c>
      <c r="AZ31" s="236"/>
      <c r="BA31" s="236"/>
      <c r="BC31" s="234">
        <f t="shared" ca="1" si="24"/>
        <v>25</v>
      </c>
      <c r="BD31" s="288">
        <f t="shared" ca="1" si="8"/>
        <v>30</v>
      </c>
      <c r="BF31" s="240" t="str">
        <f t="shared" ca="1" si="23"/>
        <v>OGE Energy Corp.</v>
      </c>
      <c r="BG31" s="240" t="str">
        <f t="shared" ca="1" si="23"/>
        <v>BBB+</v>
      </c>
      <c r="BH31" s="240">
        <f t="shared" ca="1" si="23"/>
        <v>19</v>
      </c>
      <c r="BI31" s="240" t="str">
        <f t="shared" ca="1" si="23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39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32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12</v>
      </c>
      <c r="AR32" s="286" t="s">
        <v>16</v>
      </c>
      <c r="AS32" s="286">
        <v>19</v>
      </c>
      <c r="AT32" s="286" t="s">
        <v>308</v>
      </c>
      <c r="AV32" s="234">
        <f t="shared" si="5"/>
        <v>14</v>
      </c>
      <c r="AW32" s="234">
        <f>COUNTIF( AV$7:AV32, AV32 )</f>
        <v>10</v>
      </c>
      <c r="AX32" s="287">
        <f t="shared" si="22"/>
        <v>15</v>
      </c>
      <c r="AY32" s="234">
        <f t="shared" si="6"/>
        <v>23</v>
      </c>
      <c r="AZ32" s="236"/>
      <c r="BA32" s="236"/>
      <c r="BC32" s="234">
        <f t="shared" ca="1" si="24"/>
        <v>26</v>
      </c>
      <c r="BD32" s="288">
        <f t="shared" ca="1" si="8"/>
        <v>35</v>
      </c>
      <c r="BF32" s="240" t="str">
        <f t="shared" ca="1" si="23"/>
        <v>Portland General Electric Company</v>
      </c>
      <c r="BG32" s="240" t="str">
        <f t="shared" ca="1" si="23"/>
        <v>BBB+</v>
      </c>
      <c r="BH32" s="240">
        <f t="shared" ca="1" si="23"/>
        <v>19</v>
      </c>
      <c r="BI32" s="240" t="str">
        <f t="shared" ca="1" si="23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33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369</v>
      </c>
      <c r="AR33" s="286" t="s">
        <v>10</v>
      </c>
      <c r="AS33" s="286">
        <v>20</v>
      </c>
      <c r="AT33" s="286" t="s">
        <v>368</v>
      </c>
      <c r="AV33" s="234">
        <f t="shared" si="5"/>
        <v>2</v>
      </c>
      <c r="AW33" s="234">
        <f>COUNTIF( AV$7:AV33, AV33 )</f>
        <v>7</v>
      </c>
      <c r="AX33" s="287">
        <f t="shared" si="22"/>
        <v>2.7</v>
      </c>
      <c r="AY33" s="234">
        <f t="shared" si="6"/>
        <v>8</v>
      </c>
      <c r="AZ33" s="236"/>
      <c r="BA33" s="236"/>
      <c r="BC33" s="234">
        <f t="shared" ca="1" si="24"/>
        <v>27</v>
      </c>
      <c r="BD33" s="288">
        <f t="shared" ca="1" si="8"/>
        <v>37</v>
      </c>
      <c r="BF33" s="240" t="str">
        <f t="shared" ca="1" si="23"/>
        <v>Public Service Enterprise Group Incorporated</v>
      </c>
      <c r="BG33" s="240" t="str">
        <f t="shared" ca="1" si="23"/>
        <v>BBB+</v>
      </c>
      <c r="BH33" s="240">
        <f t="shared" ca="1" si="23"/>
        <v>19</v>
      </c>
      <c r="BI33" s="240" t="str">
        <f t="shared" ca="1" si="23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MR</v>
      </c>
      <c r="F34" s="306"/>
      <c r="G34" s="307">
        <f t="shared" ca="1" si="1"/>
        <v>42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34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40</v>
      </c>
      <c r="AR34" s="286" t="s">
        <v>16</v>
      </c>
      <c r="AS34" s="286">
        <v>19</v>
      </c>
      <c r="AT34" s="286" t="s">
        <v>310</v>
      </c>
      <c r="AV34" s="234">
        <f t="shared" si="5"/>
        <v>14</v>
      </c>
      <c r="AW34" s="234">
        <f>COUNTIF( AV$7:AV34, AV34 )</f>
        <v>11</v>
      </c>
      <c r="AX34" s="287">
        <f t="shared" si="22"/>
        <v>15.1</v>
      </c>
      <c r="AY34" s="234">
        <f t="shared" si="6"/>
        <v>24</v>
      </c>
      <c r="AZ34" s="236"/>
      <c r="BA34" s="236"/>
      <c r="BC34" s="234">
        <f t="shared" ca="1" si="24"/>
        <v>28</v>
      </c>
      <c r="BD34" s="288">
        <f t="shared" ca="1" si="8"/>
        <v>39</v>
      </c>
      <c r="BF34" s="240" t="str">
        <f t="shared" ca="1" si="23"/>
        <v>Sempra Energy</v>
      </c>
      <c r="BG34" s="240" t="str">
        <f t="shared" ca="1" si="23"/>
        <v>BBB+</v>
      </c>
      <c r="BH34" s="240">
        <f t="shared" ca="1" si="23"/>
        <v>19</v>
      </c>
      <c r="BI34" s="240" t="str">
        <f t="shared" ca="1" si="23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44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35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66</v>
      </c>
      <c r="AR35" s="286" t="s">
        <v>28</v>
      </c>
      <c r="AS35" s="286">
        <v>18</v>
      </c>
      <c r="AT35" s="286" t="s">
        <v>314</v>
      </c>
      <c r="AV35" s="234">
        <f t="shared" si="5"/>
        <v>30</v>
      </c>
      <c r="AW35" s="234">
        <f>COUNTIF( AV$7:AV35, AV35 )</f>
        <v>6</v>
      </c>
      <c r="AX35" s="287">
        <f t="shared" si="22"/>
        <v>30.6</v>
      </c>
      <c r="AY35" s="234">
        <f t="shared" si="6"/>
        <v>35</v>
      </c>
      <c r="AZ35" s="236"/>
      <c r="BA35" s="236"/>
      <c r="BC35" s="234">
        <f t="shared" ca="1" si="24"/>
        <v>29</v>
      </c>
      <c r="BD35" s="288">
        <f t="shared" ca="1" si="8"/>
        <v>41</v>
      </c>
      <c r="BF35" s="240" t="str">
        <f t="shared" ca="1" si="23"/>
        <v>Unitil Corporation</v>
      </c>
      <c r="BG35" s="240" t="str">
        <f t="shared" ca="1" si="23"/>
        <v>BBB+</v>
      </c>
      <c r="BH35" s="240">
        <f t="shared" ca="1" si="23"/>
        <v>19</v>
      </c>
      <c r="BI35" s="240" t="str">
        <f t="shared" ca="1" si="23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20"/>
        <v>36</v>
      </c>
      <c r="AK36" s="236" t="str">
        <f t="shared" ca="1" si="21"/>
        <v>BBB</v>
      </c>
      <c r="AL36" s="236">
        <f t="shared" ca="1" si="21"/>
        <v>18</v>
      </c>
      <c r="AM36" s="236" t="str">
        <f t="shared" ca="1" si="4"/>
        <v/>
      </c>
      <c r="AQ36" s="286" t="s">
        <v>21</v>
      </c>
      <c r="AR36" s="286" t="s">
        <v>16</v>
      </c>
      <c r="AS36" s="286">
        <v>19</v>
      </c>
      <c r="AT36" s="286" t="s">
        <v>315</v>
      </c>
      <c r="AV36" s="234">
        <f t="shared" si="5"/>
        <v>14</v>
      </c>
      <c r="AW36" s="234">
        <f>COUNTIF( AV$7:AV36, AV36 )</f>
        <v>12</v>
      </c>
      <c r="AX36" s="287">
        <f t="shared" si="22"/>
        <v>15.2</v>
      </c>
      <c r="AY36" s="234">
        <f t="shared" si="6"/>
        <v>25</v>
      </c>
      <c r="AZ36" s="236"/>
      <c r="BA36" s="236"/>
      <c r="BC36" s="234">
        <f t="shared" ca="1" si="24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3"/>
        <v>BBB</v>
      </c>
      <c r="BH36" s="240">
        <f t="shared" ca="1" si="23"/>
        <v>18</v>
      </c>
      <c r="BI36" s="240" t="str">
        <f t="shared" ca="1" si="23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37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22</v>
      </c>
      <c r="AR37" s="286" t="s">
        <v>28</v>
      </c>
      <c r="AS37" s="286">
        <v>18</v>
      </c>
      <c r="AT37" s="286" t="s">
        <v>316</v>
      </c>
      <c r="AV37" s="234">
        <f t="shared" si="5"/>
        <v>30</v>
      </c>
      <c r="AW37" s="234">
        <f>COUNTIF( AV$7:AV37, AV37 )</f>
        <v>7</v>
      </c>
      <c r="AX37" s="287">
        <f t="shared" si="22"/>
        <v>30.7</v>
      </c>
      <c r="AY37" s="234">
        <f t="shared" si="6"/>
        <v>36</v>
      </c>
      <c r="AZ37" s="236"/>
      <c r="BA37" s="236"/>
      <c r="BC37" s="234">
        <f t="shared" ca="1" si="24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3"/>
        <v>BBB</v>
      </c>
      <c r="BH37" s="240">
        <f t="shared" ca="1" si="23"/>
        <v>18</v>
      </c>
      <c r="BI37" s="240" t="str">
        <f t="shared" ca="1" si="23"/>
        <v>AVA</v>
      </c>
    </row>
    <row r="38" spans="1:61" ht="13.2" customHeight="1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38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53</v>
      </c>
      <c r="AR38" s="286" t="s">
        <v>65</v>
      </c>
      <c r="AS38" s="286">
        <v>14</v>
      </c>
      <c r="AT38" s="286" t="s">
        <v>317</v>
      </c>
      <c r="AV38" s="234">
        <f t="shared" si="5"/>
        <v>43</v>
      </c>
      <c r="AW38" s="234">
        <f>COUNTIF( AV$7:AV38, AV38 )</f>
        <v>1</v>
      </c>
      <c r="AX38" s="287">
        <f t="shared" si="22"/>
        <v>43.1</v>
      </c>
      <c r="AY38" s="234">
        <f t="shared" si="6"/>
        <v>43</v>
      </c>
      <c r="AZ38" s="236"/>
      <c r="BA38" s="236"/>
      <c r="BC38" s="234">
        <f t="shared" ca="1" si="24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3"/>
        <v>BBB</v>
      </c>
      <c r="BH38" s="240">
        <f t="shared" ca="1" si="23"/>
        <v>18</v>
      </c>
      <c r="BI38" s="240" t="str">
        <f t="shared" ca="1" si="23"/>
        <v>EIX</v>
      </c>
    </row>
    <row r="39" spans="1:61" ht="13.8" x14ac:dyDescent="0.25">
      <c r="A39" s="303" t="s">
        <v>20</v>
      </c>
      <c r="B39" s="304" t="s">
        <v>28</v>
      </c>
      <c r="C39" s="304">
        <v>18</v>
      </c>
      <c r="D39" s="304" t="s">
        <v>302</v>
      </c>
      <c r="E39" s="305" t="str">
        <f t="shared" ca="1" si="9"/>
        <v>R</v>
      </c>
      <c r="F39" s="306"/>
      <c r="G39" s="307">
        <f t="shared" ca="1" si="1"/>
        <v>28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40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41</v>
      </c>
      <c r="AR39" s="286" t="s">
        <v>10</v>
      </c>
      <c r="AS39" s="286">
        <v>20</v>
      </c>
      <c r="AT39" s="286" t="s">
        <v>321</v>
      </c>
      <c r="AV39" s="234">
        <f t="shared" si="5"/>
        <v>2</v>
      </c>
      <c r="AW39" s="234">
        <f>COUNTIF( AV$7:AV39, AV39 )</f>
        <v>8</v>
      </c>
      <c r="AX39" s="287">
        <f t="shared" si="22"/>
        <v>2.8</v>
      </c>
      <c r="AY39" s="234">
        <f t="shared" si="6"/>
        <v>9</v>
      </c>
      <c r="AZ39" s="236"/>
      <c r="BA39" s="236"/>
      <c r="BC39" s="234">
        <f t="shared" ca="1" si="24"/>
        <v>33</v>
      </c>
      <c r="BD39" s="288">
        <f t="shared" ca="1" si="8"/>
        <v>24</v>
      </c>
      <c r="BF39" s="240" t="str">
        <f t="shared" ca="1" si="23"/>
        <v>IDACORP, Inc.</v>
      </c>
      <c r="BG39" s="240" t="str">
        <f t="shared" ca="1" si="23"/>
        <v>BBB</v>
      </c>
      <c r="BH39" s="240">
        <f t="shared" ca="1" si="23"/>
        <v>18</v>
      </c>
      <c r="BI39" s="240" t="str">
        <f t="shared" ca="1" si="23"/>
        <v>IDA</v>
      </c>
    </row>
    <row r="40" spans="1:61" ht="13.8" x14ac:dyDescent="0.25">
      <c r="A40" s="303" t="s">
        <v>66</v>
      </c>
      <c r="B40" s="304" t="s">
        <v>28</v>
      </c>
      <c r="C40" s="304">
        <v>18</v>
      </c>
      <c r="D40" s="304" t="s">
        <v>314</v>
      </c>
      <c r="E40" s="305" t="str">
        <f t="shared" ca="1" si="9"/>
        <v>R</v>
      </c>
      <c r="F40" s="306"/>
      <c r="G40" s="307">
        <f t="shared" ca="1" si="1"/>
        <v>33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42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42</v>
      </c>
      <c r="AR40" s="286" t="s">
        <v>28</v>
      </c>
      <c r="AS40" s="286">
        <v>18</v>
      </c>
      <c r="AT40" s="286" t="s">
        <v>320</v>
      </c>
      <c r="AV40" s="234">
        <f t="shared" si="5"/>
        <v>30</v>
      </c>
      <c r="AW40" s="234">
        <f>COUNTIF( AV$7:AV40, AV40 )</f>
        <v>8</v>
      </c>
      <c r="AX40" s="287">
        <f t="shared" si="22"/>
        <v>30.8</v>
      </c>
      <c r="AY40" s="234">
        <f t="shared" si="6"/>
        <v>37</v>
      </c>
      <c r="AZ40" s="236"/>
      <c r="BA40" s="236"/>
      <c r="BC40" s="234">
        <f t="shared" ca="1" si="24"/>
        <v>34</v>
      </c>
      <c r="BD40" s="288">
        <f t="shared" ca="1" si="8"/>
        <v>25</v>
      </c>
      <c r="BF40" s="240" t="str">
        <f t="shared" ca="1" si="23"/>
        <v>IPALCO Enterprises, Inc.</v>
      </c>
      <c r="BG40" s="240" t="str">
        <f t="shared" ca="1" si="23"/>
        <v>BBB</v>
      </c>
      <c r="BH40" s="240">
        <f t="shared" ca="1" si="23"/>
        <v>18</v>
      </c>
      <c r="BI40" s="240" t="str">
        <f t="shared" ca="1" si="23"/>
        <v>**IPALCO</v>
      </c>
    </row>
    <row r="41" spans="1:61" ht="13.8" x14ac:dyDescent="0.25">
      <c r="A41" s="303" t="s">
        <v>22</v>
      </c>
      <c r="B41" s="304" t="s">
        <v>28</v>
      </c>
      <c r="C41" s="304">
        <v>18</v>
      </c>
      <c r="D41" s="304" t="s">
        <v>316</v>
      </c>
      <c r="E41" s="305" t="str">
        <f t="shared" ca="1" si="9"/>
        <v>R</v>
      </c>
      <c r="F41" s="306"/>
      <c r="G41" s="307">
        <f t="shared" ca="1" si="1"/>
        <v>35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43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24</v>
      </c>
      <c r="AR41" s="286" t="s">
        <v>16</v>
      </c>
      <c r="AS41" s="286">
        <v>19</v>
      </c>
      <c r="AT41" s="286" t="s">
        <v>323</v>
      </c>
      <c r="AV41" s="234">
        <f t="shared" si="5"/>
        <v>14</v>
      </c>
      <c r="AW41" s="234">
        <f>COUNTIF( AV$7:AV41, AV41 )</f>
        <v>13</v>
      </c>
      <c r="AX41" s="287">
        <f t="shared" si="22"/>
        <v>15.3</v>
      </c>
      <c r="AY41" s="234">
        <f t="shared" si="6"/>
        <v>26</v>
      </c>
      <c r="AZ41" s="236"/>
      <c r="BA41" s="236"/>
      <c r="BC41" s="234">
        <f t="shared" ca="1" si="24"/>
        <v>35</v>
      </c>
      <c r="BD41" s="288">
        <f t="shared" ca="1" si="8"/>
        <v>29</v>
      </c>
      <c r="BF41" s="240" t="str">
        <f t="shared" ca="1" si="23"/>
        <v>NorthWestern Corporation</v>
      </c>
      <c r="BG41" s="240" t="str">
        <f t="shared" ca="1" si="23"/>
        <v>BBB</v>
      </c>
      <c r="BH41" s="240">
        <f t="shared" ca="1" si="23"/>
        <v>18</v>
      </c>
      <c r="BI41" s="240" t="str">
        <f t="shared" ca="1" si="23"/>
        <v>NWE</v>
      </c>
    </row>
    <row r="42" spans="1:61" ht="13.8" x14ac:dyDescent="0.25">
      <c r="A42" s="303" t="s">
        <v>42</v>
      </c>
      <c r="B42" s="304" t="s">
        <v>28</v>
      </c>
      <c r="C42" s="304">
        <v>18</v>
      </c>
      <c r="D42" s="304" t="s">
        <v>320</v>
      </c>
      <c r="E42" s="305" t="str">
        <f t="shared" ca="1" si="9"/>
        <v>R</v>
      </c>
      <c r="F42" s="306"/>
      <c r="G42" s="307">
        <f t="shared" ca="1" si="1"/>
        <v>38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44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43</v>
      </c>
      <c r="AR42" s="286" t="s">
        <v>10</v>
      </c>
      <c r="AS42" s="286">
        <v>20</v>
      </c>
      <c r="AT42" s="286" t="s">
        <v>324</v>
      </c>
      <c r="AV42" s="234">
        <f t="shared" si="5"/>
        <v>2</v>
      </c>
      <c r="AW42" s="234">
        <f>COUNTIF( AV$7:AV42, AV42 )</f>
        <v>9</v>
      </c>
      <c r="AX42" s="287">
        <f t="shared" si="22"/>
        <v>2.9</v>
      </c>
      <c r="AY42" s="234">
        <f t="shared" si="6"/>
        <v>10</v>
      </c>
      <c r="AZ42" s="236"/>
      <c r="BA42" s="236"/>
      <c r="BC42" s="234">
        <f t="shared" ca="1" si="24"/>
        <v>36</v>
      </c>
      <c r="BD42" s="288">
        <f t="shared" ca="1" si="8"/>
        <v>31</v>
      </c>
      <c r="BF42" s="240" t="str">
        <f t="shared" ca="1" si="23"/>
        <v>Otter Tail Corporation</v>
      </c>
      <c r="BG42" s="240" t="str">
        <f t="shared" ca="1" si="23"/>
        <v>BBB</v>
      </c>
      <c r="BH42" s="240">
        <f t="shared" ca="1" si="23"/>
        <v>18</v>
      </c>
      <c r="BI42" s="240" t="str">
        <f t="shared" ca="1" si="23"/>
        <v>OTTR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9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41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45</v>
      </c>
      <c r="AR43" s="286" t="s">
        <v>16</v>
      </c>
      <c r="AS43" s="286">
        <v>19</v>
      </c>
      <c r="AT43" s="286" t="s">
        <v>318</v>
      </c>
      <c r="AV43" s="234">
        <f t="shared" si="5"/>
        <v>14</v>
      </c>
      <c r="AW43" s="234">
        <f>COUNTIF( AV$7:AV43, AV43 )</f>
        <v>14</v>
      </c>
      <c r="AX43" s="287">
        <f t="shared" si="22"/>
        <v>15.4</v>
      </c>
      <c r="AY43" s="234">
        <f t="shared" si="6"/>
        <v>27</v>
      </c>
      <c r="AZ43" s="236"/>
      <c r="BA43" s="236"/>
      <c r="BC43" s="234">
        <f t="shared" ca="1" si="24"/>
        <v>37</v>
      </c>
      <c r="BD43" s="288">
        <f t="shared" ca="1" si="8"/>
        <v>34</v>
      </c>
      <c r="BF43" s="240" t="str">
        <f t="shared" ca="1" si="23"/>
        <v>PNM Resources, Inc.</v>
      </c>
      <c r="BG43" s="240" t="str">
        <f t="shared" ca="1" si="23"/>
        <v>BBB</v>
      </c>
      <c r="BH43" s="240">
        <f t="shared" ca="1" si="23"/>
        <v>18</v>
      </c>
      <c r="BI43" s="240" t="str">
        <f t="shared" ca="1" si="23"/>
        <v>PNM</v>
      </c>
    </row>
    <row r="44" spans="1:61" ht="13.8" x14ac:dyDescent="0.25">
      <c r="A44" s="303" t="s">
        <v>39</v>
      </c>
      <c r="B44" s="304" t="s">
        <v>49</v>
      </c>
      <c r="C44" s="304">
        <v>17</v>
      </c>
      <c r="D44" s="304" t="s">
        <v>301</v>
      </c>
      <c r="E44" s="305" t="str">
        <f t="shared" ca="1" si="9"/>
        <v>MR</v>
      </c>
      <c r="F44" s="306"/>
      <c r="G44" s="307">
        <f t="shared" ca="1" si="1"/>
        <v>27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46</v>
      </c>
      <c r="AK44" s="236" t="str">
        <f t="shared" ca="1" si="21"/>
        <v>BBB-</v>
      </c>
      <c r="AL44" s="236">
        <f t="shared" ca="1" si="21"/>
        <v>17</v>
      </c>
      <c r="AM44" s="236" t="str">
        <f t="shared" ca="1" si="4"/>
        <v/>
      </c>
      <c r="AQ44" s="286" t="s">
        <v>54</v>
      </c>
      <c r="AR44" s="286" t="s">
        <v>49</v>
      </c>
      <c r="AS44" s="286">
        <v>17</v>
      </c>
      <c r="AT44" s="286" t="s">
        <v>448</v>
      </c>
      <c r="AV44" s="234">
        <f t="shared" si="5"/>
        <v>38</v>
      </c>
      <c r="AW44" s="234">
        <f>COUNTIF( AV$7:AV44, AV44 )</f>
        <v>3</v>
      </c>
      <c r="AX44" s="287">
        <f t="shared" si="22"/>
        <v>38.299999999999997</v>
      </c>
      <c r="AY44" s="234">
        <f t="shared" si="6"/>
        <v>40</v>
      </c>
      <c r="AZ44" s="236"/>
      <c r="BA44" s="236"/>
      <c r="BC44" s="234">
        <f t="shared" ca="1" si="24"/>
        <v>38</v>
      </c>
      <c r="BD44" s="288">
        <f t="shared" ca="1" si="8"/>
        <v>10</v>
      </c>
      <c r="BF44" s="240" t="str">
        <f t="shared" ca="1" si="23"/>
        <v>Cleco Corporation</v>
      </c>
      <c r="BG44" s="240" t="str">
        <f t="shared" ca="1" si="23"/>
        <v>BBB-</v>
      </c>
      <c r="BH44" s="240">
        <f t="shared" ca="1" si="23"/>
        <v>17</v>
      </c>
      <c r="BI44" s="240" t="str">
        <f t="shared" ca="1" si="23"/>
        <v>**CNL</v>
      </c>
    </row>
    <row r="45" spans="1:61" ht="13.8" x14ac:dyDescent="0.25">
      <c r="A45" s="303" t="s">
        <v>30</v>
      </c>
      <c r="B45" s="304" t="s">
        <v>49</v>
      </c>
      <c r="C45" s="304">
        <v>17</v>
      </c>
      <c r="D45" s="304" t="s">
        <v>540</v>
      </c>
      <c r="E45" s="305" t="str">
        <f t="shared" ca="1" si="9"/>
        <v>R</v>
      </c>
      <c r="F45" s="306"/>
      <c r="G45" s="307">
        <f t="shared" ca="1" si="1"/>
        <v>53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0"/>
        <v>45</v>
      </c>
      <c r="AK45" s="236" t="str">
        <f t="shared" ca="1" si="21"/>
        <v>BBB-</v>
      </c>
      <c r="AL45" s="236">
        <f t="shared" ca="1" si="21"/>
        <v>17</v>
      </c>
      <c r="AM45" s="236" t="str">
        <f t="shared" ca="1" si="4"/>
        <v/>
      </c>
      <c r="AQ45" s="286" t="s">
        <v>25</v>
      </c>
      <c r="AR45" s="286" t="s">
        <v>16</v>
      </c>
      <c r="AS45" s="286">
        <v>19</v>
      </c>
      <c r="AT45" s="286" t="s">
        <v>328</v>
      </c>
      <c r="AV45" s="234">
        <f t="shared" si="5"/>
        <v>14</v>
      </c>
      <c r="AW45" s="234">
        <f>COUNTIF( AV$7:AV45, AV45 )</f>
        <v>15</v>
      </c>
      <c r="AX45" s="287">
        <f t="shared" si="22"/>
        <v>15.5</v>
      </c>
      <c r="AY45" s="234">
        <f t="shared" si="6"/>
        <v>28</v>
      </c>
      <c r="AZ45" s="236"/>
      <c r="BA45" s="236"/>
      <c r="BC45" s="234">
        <f t="shared" ca="1" si="24"/>
        <v>39</v>
      </c>
      <c r="BD45" s="288">
        <f t="shared" ca="1" si="8"/>
        <v>23</v>
      </c>
      <c r="BF45" s="240" t="str">
        <f t="shared" ca="1" si="23"/>
        <v>Hawaiian Electric Industries, Inc.</v>
      </c>
      <c r="BG45" s="240" t="str">
        <f t="shared" ca="1" si="23"/>
        <v>BBB-</v>
      </c>
      <c r="BH45" s="240">
        <f t="shared" ca="1" si="23"/>
        <v>17</v>
      </c>
      <c r="BI45" s="240" t="str">
        <f t="shared" ca="1" si="23"/>
        <v>HE</v>
      </c>
    </row>
    <row r="46" spans="1:61" ht="13.8" x14ac:dyDescent="0.25">
      <c r="A46" s="303" t="s">
        <v>54</v>
      </c>
      <c r="B46" s="304" t="s">
        <v>49</v>
      </c>
      <c r="C46" s="304">
        <v>17</v>
      </c>
      <c r="D46" s="304" t="s">
        <v>448</v>
      </c>
      <c r="E46" s="305" t="str">
        <f t="shared" ca="1" si="9"/>
        <v>R</v>
      </c>
      <c r="F46" s="306"/>
      <c r="G46" s="307">
        <f t="shared" ca="1" si="1"/>
        <v>57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47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7</v>
      </c>
      <c r="AR46" s="286" t="s">
        <v>10</v>
      </c>
      <c r="AS46" s="286">
        <v>20</v>
      </c>
      <c r="AT46" s="286" t="s">
        <v>327</v>
      </c>
      <c r="AV46" s="234">
        <f t="shared" si="5"/>
        <v>2</v>
      </c>
      <c r="AW46" s="234">
        <f>COUNTIF( AV$7:AV46, AV46 )</f>
        <v>10</v>
      </c>
      <c r="AX46" s="287">
        <f t="shared" si="22"/>
        <v>3</v>
      </c>
      <c r="AY46" s="234">
        <f t="shared" si="6"/>
        <v>11</v>
      </c>
      <c r="AZ46" s="236"/>
      <c r="BA46" s="236"/>
      <c r="BC46" s="234">
        <f t="shared" ca="1" si="24"/>
        <v>40</v>
      </c>
      <c r="BD46" s="288">
        <f t="shared" ca="1" si="8"/>
        <v>38</v>
      </c>
      <c r="BF46" s="240" t="str">
        <f t="shared" ca="1" si="23"/>
        <v>Puget Energy, Inc.</v>
      </c>
      <c r="BG46" s="240" t="str">
        <f t="shared" ca="1" si="23"/>
        <v>BBB-</v>
      </c>
      <c r="BH46" s="240">
        <f t="shared" ca="1" si="23"/>
        <v>17</v>
      </c>
      <c r="BI46" s="240" t="str">
        <f t="shared" ca="1" si="23"/>
        <v>**PSD</v>
      </c>
    </row>
    <row r="47" spans="1:61" ht="13.8" x14ac:dyDescent="0.25">
      <c r="A47" s="303" t="s">
        <v>64</v>
      </c>
      <c r="B47" s="304" t="s">
        <v>56</v>
      </c>
      <c r="C47" s="304">
        <v>16</v>
      </c>
      <c r="D47" s="304" t="s">
        <v>442</v>
      </c>
      <c r="E47" s="305" t="str">
        <f t="shared" ca="1" si="9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>
        <f t="shared" ca="1" si="3"/>
        <v>1</v>
      </c>
      <c r="AH47" s="236" t="str">
        <f t="shared" ca="1" si="19"/>
        <v/>
      </c>
      <c r="AJ47" s="236">
        <f t="shared" ca="1" si="20"/>
        <v>48</v>
      </c>
      <c r="AK47" s="236" t="str">
        <f t="shared" ca="1" si="21"/>
        <v>BB</v>
      </c>
      <c r="AL47" s="236">
        <f t="shared" ca="1" si="21"/>
        <v>15</v>
      </c>
      <c r="AM47" s="236" t="str">
        <f t="shared" ca="1" si="4"/>
        <v>Change</v>
      </c>
      <c r="AQ47" s="286" t="s">
        <v>76</v>
      </c>
      <c r="AR47" s="286" t="s">
        <v>16</v>
      </c>
      <c r="AS47" s="286">
        <v>19</v>
      </c>
      <c r="AT47" s="286" t="s">
        <v>333</v>
      </c>
      <c r="AV47" s="234">
        <f t="shared" si="5"/>
        <v>14</v>
      </c>
      <c r="AW47" s="234">
        <f>COUNTIF( AV$7:AV47, AV47 )</f>
        <v>16</v>
      </c>
      <c r="AX47" s="287">
        <f t="shared" si="22"/>
        <v>15.6</v>
      </c>
      <c r="AY47" s="234">
        <f t="shared" si="6"/>
        <v>29</v>
      </c>
      <c r="AZ47" s="236"/>
      <c r="BA47" s="236"/>
      <c r="BC47" s="234">
        <f t="shared" ca="1" si="24"/>
        <v>41</v>
      </c>
      <c r="BD47" s="288">
        <f t="shared" ca="1" si="8"/>
        <v>14</v>
      </c>
      <c r="BF47" s="240" t="str">
        <f t="shared" ca="1" si="23"/>
        <v>DPL Inc.</v>
      </c>
      <c r="BG47" s="240" t="str">
        <f t="shared" ca="1" si="23"/>
        <v>BB+</v>
      </c>
      <c r="BH47" s="240">
        <f t="shared" ca="1" si="23"/>
        <v>16</v>
      </c>
      <c r="BI47" s="240" t="str">
        <f t="shared" ca="1" si="23"/>
        <v>**DPL</v>
      </c>
    </row>
    <row r="48" spans="1:61" ht="13.8" x14ac:dyDescent="0.25">
      <c r="A48" s="303" t="s">
        <v>51</v>
      </c>
      <c r="B48" s="304" t="s">
        <v>61</v>
      </c>
      <c r="C48" s="304">
        <v>15</v>
      </c>
      <c r="D48" s="304" t="s">
        <v>298</v>
      </c>
      <c r="E48" s="305" t="str">
        <f t="shared" ca="1" si="9"/>
        <v>R</v>
      </c>
      <c r="F48" s="306"/>
      <c r="G48" s="307">
        <f t="shared" ca="1" si="1"/>
        <v>26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>
        <f t="shared" ca="1" si="19"/>
        <v>1</v>
      </c>
      <c r="AJ48" s="236">
        <f t="shared" ca="1" si="20"/>
        <v>39</v>
      </c>
      <c r="AK48" s="236" t="str">
        <f t="shared" ca="1" si="21"/>
        <v>BBB</v>
      </c>
      <c r="AL48" s="236">
        <f t="shared" ca="1" si="21"/>
        <v>18</v>
      </c>
      <c r="AM48" s="236" t="str">
        <f t="shared" ca="1" si="4"/>
        <v>Change</v>
      </c>
      <c r="AQ48" s="286" t="s">
        <v>26</v>
      </c>
      <c r="AR48" s="286" t="s">
        <v>10</v>
      </c>
      <c r="AS48" s="286">
        <v>20</v>
      </c>
      <c r="AT48" s="286" t="s">
        <v>335</v>
      </c>
      <c r="AV48" s="234">
        <f t="shared" si="5"/>
        <v>2</v>
      </c>
      <c r="AW48" s="234">
        <f>COUNTIF( AV$7:AV48, AV48 )</f>
        <v>11</v>
      </c>
      <c r="AX48" s="287">
        <f t="shared" si="22"/>
        <v>3.1</v>
      </c>
      <c r="AY48" s="234">
        <f t="shared" si="6"/>
        <v>12</v>
      </c>
      <c r="AZ48" s="236"/>
      <c r="BA48" s="236"/>
      <c r="BC48" s="234">
        <f t="shared" ca="1" si="24"/>
        <v>42</v>
      </c>
      <c r="BD48" s="288">
        <f t="shared" ca="1" si="8"/>
        <v>22</v>
      </c>
      <c r="BF48" s="240" t="str">
        <f t="shared" ca="1" si="23"/>
        <v>FirstEnergy Corp.</v>
      </c>
      <c r="BG48" s="240" t="str">
        <f t="shared" ca="1" si="23"/>
        <v>BB</v>
      </c>
      <c r="BH48" s="240">
        <f t="shared" ca="1" si="23"/>
        <v>15</v>
      </c>
      <c r="BI48" s="240" t="str">
        <f t="shared" ca="1" si="23"/>
        <v>FE</v>
      </c>
    </row>
    <row r="49" spans="1:61" ht="13.8" x14ac:dyDescent="0.25">
      <c r="A49" s="303" t="s">
        <v>53</v>
      </c>
      <c r="B49" s="304" t="s">
        <v>65</v>
      </c>
      <c r="C49" s="304">
        <v>14</v>
      </c>
      <c r="D49" s="304" t="s">
        <v>317</v>
      </c>
      <c r="E49" s="305" t="str">
        <f t="shared" ca="1" si="9"/>
        <v>R</v>
      </c>
      <c r="F49" s="306"/>
      <c r="G49" s="307">
        <f t="shared" ca="1" si="1"/>
        <v>36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49</v>
      </c>
      <c r="AK49" s="236" t="str">
        <f t="shared" ca="1" si="21"/>
        <v>BB-</v>
      </c>
      <c r="AL49" s="236">
        <f t="shared" ca="1" si="21"/>
        <v>14</v>
      </c>
      <c r="AM49" s="236" t="str">
        <f t="shared" ca="1" si="4"/>
        <v/>
      </c>
      <c r="AQ49" s="286" t="s">
        <v>257</v>
      </c>
      <c r="AR49" s="286" t="s">
        <v>10</v>
      </c>
      <c r="AS49" s="286">
        <v>20</v>
      </c>
      <c r="AT49" s="286" t="s">
        <v>337</v>
      </c>
      <c r="AV49" s="234">
        <f t="shared" si="5"/>
        <v>2</v>
      </c>
      <c r="AW49" s="234">
        <f>COUNTIF( AV$7:AV49, AV49 )</f>
        <v>12</v>
      </c>
      <c r="AX49" s="287">
        <f t="shared" si="22"/>
        <v>3.2</v>
      </c>
      <c r="AY49" s="234">
        <f t="shared" si="6"/>
        <v>13</v>
      </c>
      <c r="AZ49" s="236"/>
      <c r="BA49" s="236"/>
      <c r="BC49" s="234">
        <f t="shared" ca="1" si="24"/>
        <v>43</v>
      </c>
      <c r="BD49" s="288">
        <f t="shared" ca="1" si="8"/>
        <v>32</v>
      </c>
      <c r="BF49" s="240" t="str">
        <f t="shared" ca="1" si="23"/>
        <v>PG&amp;E Corporation</v>
      </c>
      <c r="BG49" s="240" t="str">
        <f t="shared" ca="1" si="23"/>
        <v>BB-</v>
      </c>
      <c r="BH49" s="240">
        <f t="shared" ca="1" si="23"/>
        <v>14</v>
      </c>
      <c r="BI49" s="240" t="str">
        <f t="shared" ca="1" si="23"/>
        <v>PCG</v>
      </c>
    </row>
    <row r="50" spans="1:61" ht="13.8" x14ac:dyDescent="0.25">
      <c r="A50" s="303"/>
      <c r="B50" s="304"/>
      <c r="C50" s="304"/>
      <c r="D50" s="304"/>
      <c r="E50" s="305"/>
      <c r="F50" s="306"/>
      <c r="G50" s="307"/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si="3"/>
        <v/>
      </c>
      <c r="AH50" s="236" t="str">
        <f t="shared" si="19"/>
        <v/>
      </c>
      <c r="AJ50" s="236" t="e">
        <f t="shared" ca="1" si="20"/>
        <v>#N/A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/>
      </c>
      <c r="AQ50" s="286"/>
      <c r="AR50" s="286"/>
      <c r="AS50" s="286"/>
      <c r="AT50" s="286"/>
      <c r="AV50" s="234">
        <f t="shared" si="5"/>
        <v>99</v>
      </c>
      <c r="AW50" s="234">
        <f>COUNTIF( AV$7:AV50, AV50 )</f>
        <v>1</v>
      </c>
      <c r="AX50" s="287">
        <f t="shared" si="22"/>
        <v>99.1</v>
      </c>
      <c r="AY50" s="234">
        <f t="shared" si="6"/>
        <v>44</v>
      </c>
      <c r="AZ50" s="236"/>
      <c r="BA50" s="236"/>
      <c r="BC50" s="234">
        <f t="shared" ca="1" si="24"/>
        <v>44</v>
      </c>
      <c r="BD50" s="288">
        <f t="shared" ca="1" si="8"/>
        <v>44</v>
      </c>
      <c r="BF50" s="240">
        <f t="shared" ca="1" si="23"/>
        <v>0</v>
      </c>
      <c r="BG50" s="240">
        <f t="shared" ca="1" si="23"/>
        <v>0</v>
      </c>
      <c r="BH50" s="240">
        <f t="shared" ca="1" si="23"/>
        <v>0</v>
      </c>
      <c r="BI50" s="240">
        <f t="shared" ca="1" si="23"/>
        <v>0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5"/>
        <v>99</v>
      </c>
      <c r="AW51" s="234">
        <f>COUNTIF( AV$7:AV51, AV51 )</f>
        <v>2</v>
      </c>
      <c r="AX51" s="287">
        <f t="shared" si="22"/>
        <v>99.2</v>
      </c>
      <c r="AY51" s="234">
        <f t="shared" si="6"/>
        <v>45</v>
      </c>
      <c r="AZ51" s="236"/>
      <c r="BA51" s="236"/>
      <c r="BC51" s="234">
        <f t="shared" ca="1" si="24"/>
        <v>45</v>
      </c>
      <c r="BD51" s="288">
        <f t="shared" ca="1" si="8"/>
        <v>45</v>
      </c>
      <c r="BF51" s="240">
        <f t="shared" ref="BF51:BI63" ca="1" si="25">OFFSET( AQ$6, $BD52, 0 )</f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5"/>
        <v>99</v>
      </c>
      <c r="AW52" s="234">
        <f>COUNTIF( AV$7:AV52, AV52 )</f>
        <v>3</v>
      </c>
      <c r="AX52" s="287">
        <f t="shared" si="22"/>
        <v>99.3</v>
      </c>
      <c r="AY52" s="234">
        <f t="shared" si="6"/>
        <v>46</v>
      </c>
      <c r="AZ52" s="236"/>
      <c r="BA52" s="236"/>
      <c r="BC52" s="234">
        <f t="shared" ca="1" si="24"/>
        <v>46</v>
      </c>
      <c r="BD52" s="288">
        <f t="shared" ca="1" si="8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5"/>
        <v>99</v>
      </c>
      <c r="AW53" s="234">
        <f>COUNTIF( AV$7:AV53, AV53 )</f>
        <v>4</v>
      </c>
      <c r="AX53" s="287">
        <f t="shared" si="22"/>
        <v>99.4</v>
      </c>
      <c r="AY53" s="234">
        <f t="shared" si="6"/>
        <v>47</v>
      </c>
      <c r="AZ53" s="236"/>
      <c r="BA53" s="236"/>
      <c r="BC53" s="234">
        <f t="shared" ca="1" si="24"/>
        <v>47</v>
      </c>
      <c r="BD53" s="288">
        <f t="shared" ca="1" si="8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5"/>
        <v>99</v>
      </c>
      <c r="AW54" s="234">
        <f>COUNTIF( AV$7:AV54, AV54 )</f>
        <v>5</v>
      </c>
      <c r="AX54" s="287">
        <f t="shared" si="22"/>
        <v>99.5</v>
      </c>
      <c r="AY54" s="234">
        <f t="shared" si="6"/>
        <v>48</v>
      </c>
      <c r="AZ54" s="236"/>
      <c r="BA54" s="236"/>
      <c r="BC54" s="234">
        <f t="shared" ca="1" si="24"/>
        <v>48</v>
      </c>
      <c r="BD54" s="288">
        <f t="shared" ca="1" si="8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5"/>
        <v>99</v>
      </c>
      <c r="AW55" s="234">
        <f>COUNTIF( AV$7:AV55, AV55 )</f>
        <v>6</v>
      </c>
      <c r="AX55" s="287">
        <f t="shared" si="22"/>
        <v>99.6</v>
      </c>
      <c r="AY55" s="234">
        <f t="shared" si="6"/>
        <v>49</v>
      </c>
      <c r="AZ55" s="236"/>
      <c r="BA55" s="236"/>
      <c r="BC55" s="234">
        <f t="shared" ca="1" si="24"/>
        <v>49</v>
      </c>
      <c r="BD55" s="288">
        <f t="shared" ca="1" si="8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5"/>
        <v>99</v>
      </c>
      <c r="AW56" s="234">
        <f>COUNTIF( AV$7:AV56, AV56 )</f>
        <v>7</v>
      </c>
      <c r="AX56" s="287">
        <f t="shared" si="22"/>
        <v>99.7</v>
      </c>
      <c r="AY56" s="234">
        <f t="shared" si="6"/>
        <v>50</v>
      </c>
      <c r="AZ56" s="236"/>
      <c r="BA56" s="236"/>
      <c r="BC56" s="234">
        <f t="shared" ca="1" si="24"/>
        <v>50</v>
      </c>
      <c r="BD56" s="288">
        <f t="shared" ca="1" si="8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5"/>
        <v>99</v>
      </c>
      <c r="AW57" s="234">
        <f>COUNTIF( AV$7:AV57, AV57 )</f>
        <v>8</v>
      </c>
      <c r="AX57" s="287">
        <f t="shared" si="22"/>
        <v>99.8</v>
      </c>
      <c r="AY57" s="234">
        <f t="shared" si="6"/>
        <v>51</v>
      </c>
      <c r="AZ57" s="236"/>
      <c r="BA57" s="236"/>
      <c r="BC57" s="234">
        <f t="shared" ca="1" si="24"/>
        <v>51</v>
      </c>
      <c r="BD57" s="288">
        <f t="shared" ca="1" si="8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5"/>
        <v>99</v>
      </c>
      <c r="AW58" s="234">
        <f>COUNTIF( AV$7:AV58, AV58 )</f>
        <v>9</v>
      </c>
      <c r="AX58" s="287">
        <f t="shared" si="22"/>
        <v>99.9</v>
      </c>
      <c r="AY58" s="234">
        <f t="shared" si="6"/>
        <v>52</v>
      </c>
      <c r="AZ58" s="236"/>
      <c r="BA58" s="236"/>
      <c r="BC58" s="234">
        <f t="shared" ca="1" si="24"/>
        <v>52</v>
      </c>
      <c r="BD58" s="288">
        <f t="shared" ca="1" si="8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5"/>
        <v>99</v>
      </c>
      <c r="AW59" s="234">
        <f>COUNTIF( AV$7:AV59, AV59 )</f>
        <v>10</v>
      </c>
      <c r="AX59" s="287">
        <f t="shared" si="22"/>
        <v>100</v>
      </c>
      <c r="AY59" s="234">
        <f t="shared" si="6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5"/>
        <v>99</v>
      </c>
      <c r="AW60" s="234">
        <f>COUNTIF( AV$7:AV60, AV60 )</f>
        <v>11</v>
      </c>
      <c r="AX60" s="287">
        <f t="shared" si="22"/>
        <v>100.1</v>
      </c>
      <c r="AY60" s="234">
        <f t="shared" si="6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5"/>
        <v>99</v>
      </c>
      <c r="AW61" s="234">
        <f>COUNTIF( AV$7:AV61, AV61 )</f>
        <v>12</v>
      </c>
      <c r="AX61" s="287">
        <f t="shared" si="22"/>
        <v>100.2</v>
      </c>
      <c r="AY61" s="234">
        <f t="shared" si="6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>IF( LEN( C62 ) = 0, 0, IF( C62 = C61, AF61, IF( AF61 = 1, 0, 1 ) ) )</f>
        <v>0</v>
      </c>
      <c r="AG62" s="236" t="str">
        <f t="shared" si="3"/>
        <v/>
      </c>
      <c r="AH62" s="236" t="str">
        <f t="shared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5"/>
        <v>99</v>
      </c>
      <c r="AW62" s="234">
        <f>COUNTIF( AV$7:AV62, AV62 )</f>
        <v>13</v>
      </c>
      <c r="AX62" s="287">
        <f t="shared" si="22"/>
        <v>100.3</v>
      </c>
      <c r="AY62" s="234">
        <f t="shared" si="6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si="5"/>
        <v>99</v>
      </c>
      <c r="AW63" s="234">
        <f>COUNTIF( AV$7:AV63, AV63 )</f>
        <v>14</v>
      </c>
      <c r="AX63" s="287">
        <f t="shared" si="22"/>
        <v>100.4</v>
      </c>
      <c r="AY63" s="234">
        <f t="shared" si="6"/>
        <v>57</v>
      </c>
      <c r="AZ63" s="236"/>
      <c r="BA63" s="236"/>
      <c r="BC63" s="234">
        <f t="shared" ca="1" si="24"/>
        <v>57</v>
      </c>
      <c r="BD63" s="288">
        <f t="shared" ca="1" si="8"/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18.818181818181817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>SUMPRODUCT( L8:L13, Y8:Y13 ) / L14</f>
        <v>18.84090909090909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79" priority="31" stopIfTrue="1">
      <formula>IF( $AH7 = 1, TRUE, FALSE )</formula>
    </cfRule>
    <cfRule type="expression" dxfId="1378" priority="32" stopIfTrue="1">
      <formula>IF( $AG7 = 1, TRUE, FALSE )</formula>
    </cfRule>
    <cfRule type="expression" dxfId="1377" priority="33" stopIfTrue="1">
      <formula>IF( $AF7 = 1, TRUE, FALSE )</formula>
    </cfRule>
  </conditionalFormatting>
  <conditionalFormatting sqref="A67:E67">
    <cfRule type="expression" dxfId="1376" priority="34" stopIfTrue="1">
      <formula>IF( $AH67 = 1, TRUE, FALSE )</formula>
    </cfRule>
    <cfRule type="expression" dxfId="1375" priority="35" stopIfTrue="1">
      <formula>IF( $AG67 = 1, TRUE, FALSE )</formula>
    </cfRule>
    <cfRule type="expression" dxfId="1374" priority="36" stopIfTrue="1">
      <formula>IF( $AF67 = 1, TRUE, FALSE )</formula>
    </cfRule>
  </conditionalFormatting>
  <conditionalFormatting sqref="A66:E66">
    <cfRule type="expression" dxfId="1373" priority="28" stopIfTrue="1">
      <formula>IF( $AH66 = 1, TRUE, FALSE )</formula>
    </cfRule>
    <cfRule type="expression" dxfId="1372" priority="29" stopIfTrue="1">
      <formula>IF( $AG66 = 1, TRUE, FALSE )</formula>
    </cfRule>
    <cfRule type="expression" dxfId="1371" priority="30" stopIfTrue="1">
      <formula>IF( $AF66 = 1, TRUE, FALSE )</formula>
    </cfRule>
  </conditionalFormatting>
  <conditionalFormatting sqref="A8:D33 B7:D7 A35:D58">
    <cfRule type="expression" dxfId="1370" priority="25" stopIfTrue="1">
      <formula>IF( $AH7 = 1, TRUE, FALSE )</formula>
    </cfRule>
    <cfRule type="expression" dxfId="1369" priority="26" stopIfTrue="1">
      <formula>IF( $AG7 = 1, TRUE, FALSE )</formula>
    </cfRule>
    <cfRule type="expression" dxfId="1368" priority="27" stopIfTrue="1">
      <formula>IF( $AF7 = 1, TRUE, FALSE )</formula>
    </cfRule>
  </conditionalFormatting>
  <conditionalFormatting sqref="A59:D59">
    <cfRule type="expression" dxfId="1367" priority="22" stopIfTrue="1">
      <formula>IF( $AH59 = 1, TRUE, FALSE )</formula>
    </cfRule>
    <cfRule type="expression" dxfId="1366" priority="23" stopIfTrue="1">
      <formula>IF( $AG59 = 1, TRUE, FALSE )</formula>
    </cfRule>
    <cfRule type="expression" dxfId="1365" priority="24" stopIfTrue="1">
      <formula>IF( $AF59 = 1, TRUE, FALSE )</formula>
    </cfRule>
  </conditionalFormatting>
  <conditionalFormatting sqref="A61:D65">
    <cfRule type="expression" dxfId="1364" priority="19" stopIfTrue="1">
      <formula>IF( $AH61 = 1, TRUE, FALSE )</formula>
    </cfRule>
    <cfRule type="expression" dxfId="1363" priority="20" stopIfTrue="1">
      <formula>IF( $AG61 = 1, TRUE, FALSE )</formula>
    </cfRule>
    <cfRule type="expression" dxfId="1362" priority="21" stopIfTrue="1">
      <formula>IF( $AF61 = 1, TRUE, FALSE )</formula>
    </cfRule>
  </conditionalFormatting>
  <conditionalFormatting sqref="U8:U12">
    <cfRule type="cellIs" dxfId="1361" priority="18" operator="equal">
      <formula>0</formula>
    </cfRule>
  </conditionalFormatting>
  <conditionalFormatting sqref="O8:O12 Q8:Q12">
    <cfRule type="cellIs" dxfId="1360" priority="17" operator="equal">
      <formula>0</formula>
    </cfRule>
  </conditionalFormatting>
  <conditionalFormatting sqref="V8:V12">
    <cfRule type="cellIs" dxfId="1359" priority="16" operator="equal">
      <formula>0</formula>
    </cfRule>
  </conditionalFormatting>
  <conditionalFormatting sqref="S8:S12">
    <cfRule type="cellIs" dxfId="1358" priority="14" operator="equal">
      <formula>0</formula>
    </cfRule>
  </conditionalFormatting>
  <conditionalFormatting sqref="R8:R12">
    <cfRule type="cellIs" dxfId="1357" priority="15" operator="equal">
      <formula>0</formula>
    </cfRule>
  </conditionalFormatting>
  <conditionalFormatting sqref="P8:P12">
    <cfRule type="cellIs" dxfId="1356" priority="13" operator="equal">
      <formula>0</formula>
    </cfRule>
  </conditionalFormatting>
  <conditionalFormatting sqref="M8:M12">
    <cfRule type="cellIs" dxfId="1355" priority="12" operator="equal">
      <formula>0</formula>
    </cfRule>
  </conditionalFormatting>
  <conditionalFormatting sqref="T8:T12">
    <cfRule type="cellIs" dxfId="1354" priority="11" operator="equal">
      <formula>0</formula>
    </cfRule>
  </conditionalFormatting>
  <conditionalFormatting sqref="N8:N12">
    <cfRule type="cellIs" dxfId="1353" priority="10" operator="equal">
      <formula>0</formula>
    </cfRule>
  </conditionalFormatting>
  <conditionalFormatting sqref="K8:K12">
    <cfRule type="cellIs" dxfId="1352" priority="9" operator="equal">
      <formula>0</formula>
    </cfRule>
  </conditionalFormatting>
  <conditionalFormatting sqref="I8:I12">
    <cfRule type="cellIs" dxfId="1351" priority="8" operator="equal">
      <formula>0</formula>
    </cfRule>
  </conditionalFormatting>
  <conditionalFormatting sqref="W8:W12">
    <cfRule type="cellIs" dxfId="1350" priority="7" operator="equal">
      <formula>0</formula>
    </cfRule>
  </conditionalFormatting>
  <conditionalFormatting sqref="A7">
    <cfRule type="expression" dxfId="1349" priority="4" stopIfTrue="1">
      <formula>IF( $AH7 = 1, TRUE, FALSE )</formula>
    </cfRule>
    <cfRule type="expression" dxfId="1348" priority="5" stopIfTrue="1">
      <formula>IF( $AG7 = 1, TRUE, FALSE )</formula>
    </cfRule>
    <cfRule type="expression" dxfId="1347" priority="6" stopIfTrue="1">
      <formula>IF( $AF7 = 1, TRUE, FALSE )</formula>
    </cfRule>
  </conditionalFormatting>
  <conditionalFormatting sqref="A34:D34">
    <cfRule type="expression" dxfId="1346" priority="1" stopIfTrue="1">
      <formula>IF( $AH34 = 1, TRUE, FALSE )</formula>
    </cfRule>
    <cfRule type="expression" dxfId="1345" priority="2" stopIfTrue="1">
      <formula>IF( $AG34 = 1, TRUE, FALSE )</formula>
    </cfRule>
    <cfRule type="expression" dxfId="134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-- 2020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Reg_Percent_2019</v>
      </c>
      <c r="G2" s="239" t="s">
        <v>589</v>
      </c>
      <c r="AJ2" s="240" t="str">
        <f>AJ4 &amp; AJ3</f>
        <v>'Credit_2020Q2'!d:d</v>
      </c>
      <c r="AK2" s="240" t="str">
        <f>AK4 &amp; AK3</f>
        <v>'Credit_2020Q2'!b1</v>
      </c>
      <c r="AL2" s="240" t="str">
        <f>AL4 &amp; AL3</f>
        <v>'Credit_2020Q2'!c1</v>
      </c>
      <c r="AQ2" s="236"/>
    </row>
    <row r="3" spans="1:61" ht="18" hidden="1" outlineLevel="1" x14ac:dyDescent="0.25">
      <c r="A3" s="233"/>
      <c r="E3" s="241" t="str">
        <f>"'" &amp; E2 &amp; "'!"</f>
        <v>'Reg_Percent_2019'!</v>
      </c>
      <c r="G3" s="234" t="str">
        <f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'Credit_2020Q2'!</v>
      </c>
      <c r="AK4" s="236" t="str">
        <f t="shared" ref="AK4:AL4" si="0">$AQ$5</f>
        <v>'Credit_2020Q2'!</v>
      </c>
      <c r="AL4" s="236" t="str">
        <f t="shared" si="0"/>
        <v>'Credit_2020Q2'!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7" t="s">
        <v>77</v>
      </c>
      <c r="K5" s="314"/>
      <c r="L5" s="509" t="str">
        <f>"All Companies" &amp; CHAR( 10 ) &amp; "("&amp; L14 &amp; ")"</f>
        <v>All Companies
(44)</v>
      </c>
      <c r="M5" s="509"/>
      <c r="N5" s="314"/>
      <c r="O5" s="507" t="str">
        <f ca="1">"Regulated" &amp; CHAR( 10 ) &amp; "(" &amp; O14 &amp; ")"</f>
        <v>Regulated
(34)</v>
      </c>
      <c r="P5" s="511"/>
      <c r="Q5" s="314"/>
      <c r="R5" s="507" t="str">
        <f ca="1">"Mostly Regulated" &amp; CHAR( 10 ) &amp; "(" &amp; R14 &amp; ")"</f>
        <v>Mostly Regulated
(10)</v>
      </c>
      <c r="S5" s="511"/>
      <c r="T5" s="314"/>
      <c r="U5" s="507" t="str">
        <f ca="1">"Diversified" &amp; CHAR( 10 ) &amp; "(" &amp; U14 &amp; ")"</f>
        <v>Diversified
(0)</v>
      </c>
      <c r="V5" s="511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599</v>
      </c>
    </row>
    <row r="6" spans="1:61" ht="28.5" customHeight="1" x14ac:dyDescent="0.25">
      <c r="A6" s="299" t="s">
        <v>0</v>
      </c>
      <c r="B6" s="300" t="s">
        <v>600</v>
      </c>
      <c r="C6" s="338" t="s">
        <v>470</v>
      </c>
      <c r="D6" s="301"/>
      <c r="E6" s="302">
        <f ca="1">INDIRECT( E3 &amp; G1 )</f>
        <v>43830</v>
      </c>
      <c r="I6" s="315"/>
      <c r="J6" s="508"/>
      <c r="K6" s="315"/>
      <c r="L6" s="510"/>
      <c r="M6" s="510"/>
      <c r="N6" s="315"/>
      <c r="O6" s="508"/>
      <c r="P6" s="508"/>
      <c r="Q6" s="315"/>
      <c r="R6" s="508" t="s">
        <v>137</v>
      </c>
      <c r="S6" s="508"/>
      <c r="T6" s="315"/>
      <c r="U6" s="508"/>
      <c r="V6" s="508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63" si="5">IF( LEN( AS7 ) = 0, 99, RANK( AS7, $AS$7:$AS$62 ) )</f>
        <v>30</v>
      </c>
      <c r="AW7" s="234">
        <f>COUNTIF( AV7:AV$7, AV7 )</f>
        <v>1</v>
      </c>
      <c r="AX7" s="287">
        <f>AV7 + AW7 / 10</f>
        <v>30.1</v>
      </c>
      <c r="AY7" s="234">
        <f t="shared" ref="AY7:AY63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63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4.5454545454545456E-2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2.9411764705882353E-2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si="5"/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I50" ca="1" si="23">OFFSET( AQ$6, $BD8, 0 )</f>
        <v>Alliant Energy Corporation</v>
      </c>
      <c r="BG8" s="240" t="str">
        <f t="shared" ca="1" si="23"/>
        <v>A-</v>
      </c>
      <c r="BH8" s="240">
        <f t="shared" ca="1" si="23"/>
        <v>20</v>
      </c>
      <c r="BI8" s="240" t="str">
        <f t="shared" ca="1" si="23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0.27272727272727271</v>
      </c>
      <c r="N9" s="318"/>
      <c r="O9" s="295">
        <f t="shared" ca="1" si="12"/>
        <v>11</v>
      </c>
      <c r="P9" s="296">
        <f t="shared" ca="1" si="13"/>
        <v>0.3235294117647059</v>
      </c>
      <c r="Q9" s="318"/>
      <c r="R9" s="295">
        <f t="shared" ca="1" si="14"/>
        <v>1</v>
      </c>
      <c r="S9" s="296">
        <f t="shared" ca="1" si="15"/>
        <v>0.1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5"/>
        <v>14</v>
      </c>
      <c r="AW9" s="234">
        <f>COUNTIF( AV$7:AV9, AV9 )</f>
        <v>1</v>
      </c>
      <c r="AX9" s="287">
        <f t="shared" si="22"/>
        <v>14.1</v>
      </c>
      <c r="AY9" s="234">
        <f t="shared" si="6"/>
        <v>14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3"/>
        <v>A-</v>
      </c>
      <c r="BH9" s="240">
        <f t="shared" ca="1" si="23"/>
        <v>20</v>
      </c>
      <c r="BI9" s="240" t="str">
        <f t="shared" ca="1" si="23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16</v>
      </c>
      <c r="M10" s="296">
        <f t="shared" si="11"/>
        <v>0.36363636363636365</v>
      </c>
      <c r="N10" s="318"/>
      <c r="O10" s="295">
        <f t="shared" ca="1" si="12"/>
        <v>10</v>
      </c>
      <c r="P10" s="296">
        <f t="shared" ca="1" si="13"/>
        <v>0.29411764705882354</v>
      </c>
      <c r="Q10" s="318"/>
      <c r="R10" s="295">
        <f t="shared" ca="1" si="14"/>
        <v>6</v>
      </c>
      <c r="S10" s="296">
        <f t="shared" ca="1" si="15"/>
        <v>0.6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16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5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6"/>
        <v>3</v>
      </c>
      <c r="AZ10" s="236"/>
      <c r="BA10" s="236"/>
      <c r="BC10" s="234">
        <f t="shared" ca="1" si="24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3"/>
        <v>A-</v>
      </c>
      <c r="BH10" s="240">
        <f t="shared" ca="1" si="23"/>
        <v>20</v>
      </c>
      <c r="BI10" s="240" t="str">
        <f t="shared" ca="1" si="23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9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10"/>
        <v>9</v>
      </c>
      <c r="M11" s="296">
        <f t="shared" si="11"/>
        <v>0.20454545454545456</v>
      </c>
      <c r="N11" s="318"/>
      <c r="O11" s="295">
        <f t="shared" ca="1" si="12"/>
        <v>8</v>
      </c>
      <c r="P11" s="296">
        <f t="shared" ca="1" si="13"/>
        <v>0.23529411764705882</v>
      </c>
      <c r="Q11" s="318"/>
      <c r="R11" s="295">
        <f t="shared" ca="1" si="14"/>
        <v>1</v>
      </c>
      <c r="S11" s="296">
        <f t="shared" ca="1" si="15"/>
        <v>0.1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5"/>
        <v>14</v>
      </c>
      <c r="AW11" s="234">
        <f>COUNTIF( AV$7:AV11, AV11 )</f>
        <v>2</v>
      </c>
      <c r="AX11" s="287">
        <f t="shared" si="22"/>
        <v>14.2</v>
      </c>
      <c r="AY11" s="234">
        <f t="shared" si="6"/>
        <v>15</v>
      </c>
      <c r="AZ11" s="236"/>
      <c r="BA11" s="236"/>
      <c r="BC11" s="234">
        <f t="shared" ca="1" si="24"/>
        <v>5</v>
      </c>
      <c r="BD11" s="288">
        <f t="shared" ca="1" si="8"/>
        <v>16</v>
      </c>
      <c r="BF11" s="240" t="str">
        <f t="shared" ca="1" si="23"/>
        <v>Duke Energy Corporation</v>
      </c>
      <c r="BG11" s="240" t="str">
        <f t="shared" ca="1" si="23"/>
        <v>A-</v>
      </c>
      <c r="BH11" s="240">
        <f t="shared" ca="1" si="23"/>
        <v>20</v>
      </c>
      <c r="BI11" s="240" t="str">
        <f t="shared" ca="1" si="23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10"/>
        <v>3</v>
      </c>
      <c r="M12" s="296">
        <f t="shared" si="11"/>
        <v>6.8181818181818177E-2</v>
      </c>
      <c r="N12" s="318"/>
      <c r="O12" s="295">
        <f t="shared" ca="1" si="12"/>
        <v>2</v>
      </c>
      <c r="P12" s="296">
        <f t="shared" ca="1" si="13"/>
        <v>5.8823529411764705E-2</v>
      </c>
      <c r="Q12" s="318"/>
      <c r="R12" s="295">
        <f t="shared" ca="1" si="14"/>
        <v>1</v>
      </c>
      <c r="S12" s="296">
        <f t="shared" ca="1" si="15"/>
        <v>0.1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5"/>
        <v>30</v>
      </c>
      <c r="AW12" s="234">
        <f>COUNTIF( AV$7:AV12, AV12 )</f>
        <v>2</v>
      </c>
      <c r="AX12" s="287">
        <f t="shared" si="22"/>
        <v>30.2</v>
      </c>
      <c r="AY12" s="234">
        <f t="shared" si="6"/>
        <v>31</v>
      </c>
      <c r="AZ12" s="236"/>
      <c r="BA12" s="236"/>
      <c r="BC12" s="234">
        <f t="shared" ca="1" si="24"/>
        <v>6</v>
      </c>
      <c r="BD12" s="288">
        <f t="shared" ca="1" si="8"/>
        <v>20</v>
      </c>
      <c r="BF12" s="240" t="str">
        <f t="shared" ca="1" si="23"/>
        <v>Evergy, Inc.</v>
      </c>
      <c r="BG12" s="240" t="str">
        <f t="shared" ca="1" si="23"/>
        <v>A-</v>
      </c>
      <c r="BH12" s="240">
        <f t="shared" ca="1" si="23"/>
        <v>20</v>
      </c>
      <c r="BI12" s="240" t="str">
        <f t="shared" ca="1" si="23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9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10"/>
        <v>2</v>
      </c>
      <c r="M13" s="298">
        <f t="shared" si="11"/>
        <v>4.5454545454545456E-2</v>
      </c>
      <c r="N13" s="319"/>
      <c r="O13" s="297">
        <f t="shared" ca="1" si="12"/>
        <v>2</v>
      </c>
      <c r="P13" s="298">
        <f t="shared" ca="1" si="13"/>
        <v>5.8823529411764705E-2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5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6"/>
        <v>1</v>
      </c>
      <c r="AZ13" s="236"/>
      <c r="BA13" s="236"/>
      <c r="BC13" s="234">
        <f t="shared" ca="1" si="24"/>
        <v>7</v>
      </c>
      <c r="BD13" s="288">
        <f t="shared" ca="1" si="8"/>
        <v>21</v>
      </c>
      <c r="BF13" s="240" t="str">
        <f t="shared" ca="1" si="23"/>
        <v>Eversource Energy</v>
      </c>
      <c r="BG13" s="240" t="str">
        <f t="shared" ca="1" si="23"/>
        <v>A-</v>
      </c>
      <c r="BH13" s="240">
        <f t="shared" ca="1" si="23"/>
        <v>20</v>
      </c>
      <c r="BI13" s="240" t="str">
        <f t="shared" ca="1" si="23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9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44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18.886363636363637</v>
      </c>
      <c r="Z14" s="261"/>
      <c r="AA14" s="491">
        <f ca="1">SUM(AA8:AA13)</f>
        <v>44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si="5"/>
        <v>14</v>
      </c>
      <c r="AW14" s="234">
        <f>COUNTIF( AV$7:AV14, AV14 )</f>
        <v>3</v>
      </c>
      <c r="AX14" s="287">
        <f t="shared" si="22"/>
        <v>14.3</v>
      </c>
      <c r="AY14" s="234">
        <f t="shared" si="6"/>
        <v>16</v>
      </c>
      <c r="AZ14" s="236"/>
      <c r="BA14" s="236"/>
      <c r="BC14" s="234">
        <f t="shared" ca="1" si="24"/>
        <v>8</v>
      </c>
      <c r="BD14" s="288">
        <f t="shared" ca="1" si="8"/>
        <v>28</v>
      </c>
      <c r="BF14" s="240" t="str">
        <f t="shared" ca="1" si="23"/>
        <v>NextEra Energy, Inc.</v>
      </c>
      <c r="BG14" s="240" t="str">
        <f t="shared" ca="1" si="23"/>
        <v>A-</v>
      </c>
      <c r="BH14" s="240">
        <f t="shared" ca="1" si="23"/>
        <v>20</v>
      </c>
      <c r="BI14" s="240" t="str">
        <f t="shared" ca="1" si="23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9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5"/>
        <v>14</v>
      </c>
      <c r="AW15" s="234">
        <f>COUNTIF( AV$7:AV15, AV15 )</f>
        <v>4</v>
      </c>
      <c r="AX15" s="287">
        <f t="shared" si="22"/>
        <v>14.4</v>
      </c>
      <c r="AY15" s="234">
        <f t="shared" si="6"/>
        <v>17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23"/>
        <v>Pinnacle West Capital Corporation</v>
      </c>
      <c r="BG15" s="240" t="str">
        <f t="shared" ca="1" si="23"/>
        <v>A-</v>
      </c>
      <c r="BH15" s="240">
        <f t="shared" ca="1" si="23"/>
        <v>20</v>
      </c>
      <c r="BI15" s="240" t="str">
        <f t="shared" ca="1" si="23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9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4">
        <f t="array" ref="L16">SUM( IF( LEN( $C$7:$C$65 ) = 0, 0, $C$7:$C$65 ) ) / SUM( IF( LEN( $C$7:$C$65 ) = 0, 0, 1  ) )</f>
        <v>18.863636363636363</v>
      </c>
      <c r="M16" s="505"/>
      <c r="N16" s="316"/>
      <c r="O16" s="504">
        <f t="array" aca="1" ref="O16" ca="1">SUM( IF( LEN( $C$7:$C$65 ) = 0, 0, IF( $E$7:$E$65 = O3, $C$7:$C$65, 0 ) ) ) / SUM( IF( LEN( $C$7:$C$65 ) = 0, 0, IF( $E$7:$E$65 = O3, 1, 0 ) ) )</f>
        <v>18.823529411764707</v>
      </c>
      <c r="P16" s="505"/>
      <c r="Q16" s="316"/>
      <c r="R16" s="504">
        <f t="array" aca="1" ref="R16" ca="1">SUM( IF( LEN( $C$7:$C$65 ) = 0, 0, IF( $E$7:$E$65 = R3, $C$7:$C$65, 0 ) ) ) / SUM( IF( LEN( $C$7:$C$65 ) = 0, 0, IF( $E$7:$E$65 = R3, 1, 0 ) ) )</f>
        <v>19</v>
      </c>
      <c r="S16" s="505"/>
      <c r="T16" s="316"/>
      <c r="U16" s="504" t="e">
        <f t="array" aca="1" ref="U16" ca="1">SUM( IF( LEN( $C$7:$C$65 ) = 0, 0, IF( $E$7:$E$65 = U3, $C$7:$C$65, 0 ) ) ) / SUM( IF( LEN( $C$7:$C$65 ) = 0, 0, IF( $E$7:$E$65 = U3, 1, 0 ) ) )</f>
        <v>#DIV/0!</v>
      </c>
      <c r="V16" s="506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5"/>
        <v>39</v>
      </c>
      <c r="AW16" s="234">
        <f>COUNTIF( AV$7:AV16, AV16 )</f>
        <v>1</v>
      </c>
      <c r="AX16" s="287">
        <f t="shared" si="22"/>
        <v>39.1</v>
      </c>
      <c r="AY16" s="234">
        <f t="shared" si="6"/>
        <v>39</v>
      </c>
      <c r="AZ16" s="236"/>
      <c r="BA16" s="236"/>
      <c r="BC16" s="234">
        <f t="shared" ca="1" si="24"/>
        <v>10</v>
      </c>
      <c r="BD16" s="288">
        <f t="shared" ca="1" si="8"/>
        <v>37</v>
      </c>
      <c r="BF16" s="240" t="str">
        <f t="shared" ca="1" si="23"/>
        <v>PPL Corporation</v>
      </c>
      <c r="BG16" s="240" t="str">
        <f t="shared" ca="1" si="23"/>
        <v>A-</v>
      </c>
      <c r="BH16" s="240">
        <f t="shared" ca="1" si="23"/>
        <v>20</v>
      </c>
      <c r="BI16" s="240" t="str">
        <f t="shared" ca="1" si="23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9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5"/>
        <v>14</v>
      </c>
      <c r="AW17" s="234">
        <f>COUNTIF( AV$7:AV17, AV17 )</f>
        <v>5</v>
      </c>
      <c r="AX17" s="287">
        <f t="shared" si="22"/>
        <v>14.5</v>
      </c>
      <c r="AY17" s="234">
        <f t="shared" si="6"/>
        <v>18</v>
      </c>
      <c r="AZ17" s="236"/>
      <c r="BA17" s="236"/>
      <c r="BC17" s="234">
        <f t="shared" ca="1" si="24"/>
        <v>11</v>
      </c>
      <c r="BD17" s="288">
        <f t="shared" ca="1" si="8"/>
        <v>41</v>
      </c>
      <c r="BF17" s="240" t="str">
        <f t="shared" ca="1" si="23"/>
        <v>Southern Company</v>
      </c>
      <c r="BG17" s="240" t="str">
        <f t="shared" ca="1" si="23"/>
        <v>A-</v>
      </c>
      <c r="BH17" s="240">
        <f t="shared" ca="1" si="23"/>
        <v>20</v>
      </c>
      <c r="BI17" s="240" t="str">
        <f t="shared" ca="1" si="23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9" t="s">
        <v>291</v>
      </c>
      <c r="AV18" s="234">
        <f t="shared" si="5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6"/>
        <v>4</v>
      </c>
      <c r="AZ18" s="236"/>
      <c r="BA18" s="236"/>
      <c r="BC18" s="234">
        <f t="shared" ca="1" si="24"/>
        <v>12</v>
      </c>
      <c r="BD18" s="288">
        <f t="shared" ca="1" si="8"/>
        <v>43</v>
      </c>
      <c r="BF18" s="240" t="str">
        <f t="shared" ca="1" si="23"/>
        <v>Wisconsin Energy Corporation</v>
      </c>
      <c r="BG18" s="240" t="str">
        <f t="shared" ca="1" si="23"/>
        <v>A-</v>
      </c>
      <c r="BH18" s="240">
        <f t="shared" ca="1" si="23"/>
        <v>20</v>
      </c>
      <c r="BI18" s="240" t="str">
        <f t="shared" ca="1" si="23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9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A-</v>
      </c>
      <c r="AL19" s="236">
        <f t="shared" ca="1" si="21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5"/>
        <v>14</v>
      </c>
      <c r="AW19" s="234">
        <f>COUNTIF( AV$7:AV19, AV19 )</f>
        <v>6</v>
      </c>
      <c r="AX19" s="287">
        <f t="shared" si="22"/>
        <v>14.6</v>
      </c>
      <c r="AY19" s="234">
        <f t="shared" si="6"/>
        <v>19</v>
      </c>
      <c r="AZ19" s="236"/>
      <c r="BA19" s="236"/>
      <c r="BC19" s="234">
        <f t="shared" ca="1" si="24"/>
        <v>13</v>
      </c>
      <c r="BD19" s="288">
        <f t="shared" ca="1" si="8"/>
        <v>44</v>
      </c>
      <c r="BF19" s="240" t="str">
        <f t="shared" ca="1" si="23"/>
        <v>Xcel Energy Inc.</v>
      </c>
      <c r="BG19" s="240" t="str">
        <f t="shared" ca="1" si="23"/>
        <v>A-</v>
      </c>
      <c r="BH19" s="240">
        <f t="shared" ca="1" si="23"/>
        <v>20</v>
      </c>
      <c r="BI19" s="240" t="str">
        <f t="shared" ca="1" si="23"/>
        <v>XEL</v>
      </c>
    </row>
    <row r="20" spans="1:61" ht="13.8" x14ac:dyDescent="0.25">
      <c r="A20" s="303" t="s">
        <v>9</v>
      </c>
      <c r="B20" s="304" t="s">
        <v>16</v>
      </c>
      <c r="C20" s="304">
        <v>19</v>
      </c>
      <c r="D20" s="304" t="s">
        <v>273</v>
      </c>
      <c r="E20" s="305" t="str">
        <f t="shared" ca="1" si="9"/>
        <v>R</v>
      </c>
      <c r="F20" s="306"/>
      <c r="G20" s="307">
        <f t="shared" ca="1" si="1"/>
        <v>9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20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5"/>
        <v>42</v>
      </c>
      <c r="AW20" s="234">
        <f>COUNTIF( AV$7:AV20, AV20 )</f>
        <v>1</v>
      </c>
      <c r="AX20" s="287">
        <f t="shared" si="22"/>
        <v>42.1</v>
      </c>
      <c r="AY20" s="234">
        <f t="shared" si="6"/>
        <v>42</v>
      </c>
      <c r="AZ20" s="236"/>
      <c r="BA20" s="236"/>
      <c r="BC20" s="234">
        <f t="shared" ca="1" si="24"/>
        <v>14</v>
      </c>
      <c r="BD20" s="288">
        <f t="shared" ca="1" si="8"/>
        <v>3</v>
      </c>
      <c r="BF20" s="240" t="str">
        <f t="shared" ca="1" si="23"/>
        <v>Ameren Corporation</v>
      </c>
      <c r="BG20" s="240" t="str">
        <f t="shared" ca="1" si="23"/>
        <v>BBB+</v>
      </c>
      <c r="BH20" s="240">
        <f t="shared" ca="1" si="23"/>
        <v>19</v>
      </c>
      <c r="BI20" s="240" t="str">
        <f t="shared" ca="1" si="23"/>
        <v>AEE</v>
      </c>
    </row>
    <row r="21" spans="1:61" ht="13.8" x14ac:dyDescent="0.25">
      <c r="A21" s="303" t="s">
        <v>531</v>
      </c>
      <c r="B21" s="304" t="s">
        <v>16</v>
      </c>
      <c r="C21" s="304">
        <v>19</v>
      </c>
      <c r="D21" s="304" t="s">
        <v>529</v>
      </c>
      <c r="E21" s="305" t="str">
        <f t="shared" ca="1" si="9"/>
        <v>MR</v>
      </c>
      <c r="F21" s="306"/>
      <c r="G21" s="307">
        <f t="shared" ca="1" si="1"/>
        <v>11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21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5"/>
        <v>14</v>
      </c>
      <c r="AW21" s="234">
        <f>COUNTIF( AV$7:AV21, AV21 )</f>
        <v>7</v>
      </c>
      <c r="AX21" s="287">
        <f t="shared" si="22"/>
        <v>14.7</v>
      </c>
      <c r="AY21" s="234">
        <f t="shared" si="6"/>
        <v>20</v>
      </c>
      <c r="AZ21" s="236"/>
      <c r="BA21" s="236"/>
      <c r="BC21" s="234">
        <f t="shared" ca="1" si="24"/>
        <v>15</v>
      </c>
      <c r="BD21" s="288">
        <f t="shared" ca="1" si="8"/>
        <v>5</v>
      </c>
      <c r="BF21" s="240" t="str">
        <f t="shared" ca="1" si="23"/>
        <v>AVANGRID, Inc.</v>
      </c>
      <c r="BG21" s="240" t="str">
        <f t="shared" ca="1" si="23"/>
        <v>BBB+</v>
      </c>
      <c r="BH21" s="240">
        <f t="shared" ca="1" si="23"/>
        <v>19</v>
      </c>
      <c r="BI21" s="240" t="str">
        <f t="shared" ca="1" si="23"/>
        <v>AGR</v>
      </c>
    </row>
    <row r="22" spans="1:61" ht="13.8" x14ac:dyDescent="0.25">
      <c r="A22" s="303" t="s">
        <v>48</v>
      </c>
      <c r="B22" s="304" t="s">
        <v>16</v>
      </c>
      <c r="C22" s="304">
        <v>19</v>
      </c>
      <c r="D22" s="304" t="s">
        <v>279</v>
      </c>
      <c r="E22" s="305" t="str">
        <f t="shared" ca="1" si="9"/>
        <v>R</v>
      </c>
      <c r="F22" s="306"/>
      <c r="G22" s="307">
        <f t="shared" ca="1" si="1"/>
        <v>13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22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5"/>
        <v>2</v>
      </c>
      <c r="AW22" s="234">
        <f>COUNTIF( AV$7:AV22, AV22 )</f>
        <v>4</v>
      </c>
      <c r="AX22" s="287">
        <f t="shared" si="22"/>
        <v>2.4</v>
      </c>
      <c r="AY22" s="234">
        <f t="shared" si="6"/>
        <v>5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23"/>
        <v>Black Hills Corporation</v>
      </c>
      <c r="BG22" s="240" t="str">
        <f t="shared" ca="1" si="23"/>
        <v>BBB+</v>
      </c>
      <c r="BH22" s="240">
        <f t="shared" ca="1" si="23"/>
        <v>19</v>
      </c>
      <c r="BI22" s="240" t="str">
        <f t="shared" ca="1" si="23"/>
        <v>BKH</v>
      </c>
    </row>
    <row r="23" spans="1:61" ht="13.8" x14ac:dyDescent="0.25">
      <c r="A23" s="303" t="s">
        <v>29</v>
      </c>
      <c r="B23" s="304" t="s">
        <v>16</v>
      </c>
      <c r="C23" s="304">
        <v>19</v>
      </c>
      <c r="D23" s="304" t="s">
        <v>285</v>
      </c>
      <c r="E23" s="305" t="str">
        <f t="shared" ca="1" si="9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23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5"/>
        <v>30</v>
      </c>
      <c r="AW23" s="234">
        <f>COUNTIF( AV$7:AV23, AV23 )</f>
        <v>3</v>
      </c>
      <c r="AX23" s="287">
        <f t="shared" si="22"/>
        <v>30.3</v>
      </c>
      <c r="AY23" s="234">
        <f t="shared" si="6"/>
        <v>32</v>
      </c>
      <c r="AZ23" s="236"/>
      <c r="BA23" s="236"/>
      <c r="BC23" s="234">
        <f t="shared" ca="1" si="24"/>
        <v>17</v>
      </c>
      <c r="BD23" s="288">
        <f t="shared" ca="1" si="8"/>
        <v>9</v>
      </c>
      <c r="BF23" s="240" t="str">
        <f t="shared" ca="1" si="23"/>
        <v>CenterPoint Energy, Inc.</v>
      </c>
      <c r="BG23" s="240" t="str">
        <f t="shared" ca="1" si="23"/>
        <v>BBB+</v>
      </c>
      <c r="BH23" s="240">
        <f t="shared" ca="1" si="23"/>
        <v>19</v>
      </c>
      <c r="BI23" s="240" t="str">
        <f t="shared" ca="1" si="23"/>
        <v>CNP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9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24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34</v>
      </c>
      <c r="AR24" s="286" t="s">
        <v>73</v>
      </c>
      <c r="AS24" s="286" t="s">
        <v>73</v>
      </c>
      <c r="AT24" s="289"/>
      <c r="AV24" s="234">
        <f t="shared" si="5"/>
        <v>99</v>
      </c>
      <c r="AW24" s="234">
        <f>COUNTIF( AV$7:AV24, AV24 )</f>
        <v>1</v>
      </c>
      <c r="AX24" s="287">
        <f t="shared" si="22"/>
        <v>99.1</v>
      </c>
      <c r="AY24" s="234">
        <f t="shared" si="6"/>
        <v>44</v>
      </c>
      <c r="AZ24" s="236"/>
      <c r="BA24" s="236"/>
      <c r="BC24" s="234">
        <f t="shared" ca="1" si="24"/>
        <v>18</v>
      </c>
      <c r="BD24" s="288">
        <f t="shared" ca="1" si="8"/>
        <v>11</v>
      </c>
      <c r="BF24" s="240" t="str">
        <f t="shared" ca="1" si="23"/>
        <v>CMS Energy Corporation</v>
      </c>
      <c r="BG24" s="240" t="str">
        <f t="shared" ca="1" si="23"/>
        <v>BBB+</v>
      </c>
      <c r="BH24" s="240">
        <f t="shared" ca="1" si="23"/>
        <v>19</v>
      </c>
      <c r="BI24" s="240" t="str">
        <f t="shared" ca="1" si="23"/>
        <v>CMS</v>
      </c>
    </row>
    <row r="25" spans="1:61" ht="13.8" x14ac:dyDescent="0.25">
      <c r="A25" s="303" t="s">
        <v>561</v>
      </c>
      <c r="B25" s="304" t="s">
        <v>16</v>
      </c>
      <c r="C25" s="304">
        <v>19</v>
      </c>
      <c r="D25" s="304" t="s">
        <v>86</v>
      </c>
      <c r="E25" s="305" t="str">
        <f t="shared" ca="1" si="9"/>
        <v>R</v>
      </c>
      <c r="F25" s="306"/>
      <c r="G25" s="307">
        <f t="shared" ca="1" si="1"/>
        <v>17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25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5"/>
        <v>14</v>
      </c>
      <c r="AW25" s="234">
        <f>COUNTIF( AV$7:AV25, AV25 )</f>
        <v>8</v>
      </c>
      <c r="AX25" s="287">
        <f t="shared" si="22"/>
        <v>14.8</v>
      </c>
      <c r="AY25" s="234">
        <f t="shared" si="6"/>
        <v>21</v>
      </c>
      <c r="AZ25" s="236"/>
      <c r="BA25" s="236"/>
      <c r="BC25" s="234">
        <f t="shared" ca="1" si="24"/>
        <v>19</v>
      </c>
      <c r="BD25" s="288">
        <f t="shared" ca="1" si="8"/>
        <v>13</v>
      </c>
      <c r="BF25" s="240" t="str">
        <f t="shared" ca="1" si="23"/>
        <v>Dominion Energy, Inc.</v>
      </c>
      <c r="BG25" s="240" t="str">
        <f t="shared" ca="1" si="23"/>
        <v>BBB+</v>
      </c>
      <c r="BH25" s="240">
        <f t="shared" ca="1" si="23"/>
        <v>19</v>
      </c>
      <c r="BI25" s="240" t="str">
        <f t="shared" ca="1" si="23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9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26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5"/>
        <v>2</v>
      </c>
      <c r="AW26" s="234">
        <f>COUNTIF( AV$7:AV26, AV26 )</f>
        <v>5</v>
      </c>
      <c r="AX26" s="287">
        <f t="shared" si="22"/>
        <v>2.5</v>
      </c>
      <c r="AY26" s="234">
        <f t="shared" si="6"/>
        <v>6</v>
      </c>
      <c r="AZ26" s="236"/>
      <c r="BA26" s="236"/>
      <c r="BC26" s="234">
        <f t="shared" ca="1" si="24"/>
        <v>20</v>
      </c>
      <c r="BD26" s="288">
        <f t="shared" ca="1" si="8"/>
        <v>15</v>
      </c>
      <c r="BF26" s="240" t="str">
        <f t="shared" ca="1" si="23"/>
        <v>DTE Energy Company</v>
      </c>
      <c r="BG26" s="240" t="str">
        <f t="shared" ca="1" si="23"/>
        <v>BBB+</v>
      </c>
      <c r="BH26" s="240">
        <f t="shared" ca="1" si="23"/>
        <v>19</v>
      </c>
      <c r="BI26" s="240" t="str">
        <f t="shared" ca="1" si="23"/>
        <v>DTE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27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5"/>
        <v>2</v>
      </c>
      <c r="AW27" s="234">
        <f>COUNTIF( AV$7:AV27, AV27 )</f>
        <v>6</v>
      </c>
      <c r="AX27" s="287">
        <f t="shared" si="22"/>
        <v>2.6</v>
      </c>
      <c r="AY27" s="234">
        <f t="shared" si="6"/>
        <v>7</v>
      </c>
      <c r="AZ27" s="236"/>
      <c r="BA27" s="236"/>
      <c r="BC27" s="234">
        <f t="shared" ca="1" si="24"/>
        <v>21</v>
      </c>
      <c r="BD27" s="288">
        <f t="shared" ca="1" si="8"/>
        <v>19</v>
      </c>
      <c r="BF27" s="240" t="str">
        <f t="shared" ca="1" si="23"/>
        <v>Entergy Corporation</v>
      </c>
      <c r="BG27" s="240" t="str">
        <f t="shared" ca="1" si="23"/>
        <v>BBB+</v>
      </c>
      <c r="BH27" s="240">
        <f t="shared" ca="1" si="23"/>
        <v>19</v>
      </c>
      <c r="BI27" s="240" t="str">
        <f t="shared" ca="1" si="23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28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5"/>
        <v>14</v>
      </c>
      <c r="AW28" s="234">
        <f>COUNTIF( AV$7:AV28, AV28 )</f>
        <v>9</v>
      </c>
      <c r="AX28" s="287">
        <f t="shared" si="22"/>
        <v>14.9</v>
      </c>
      <c r="AY28" s="234">
        <f t="shared" si="6"/>
        <v>22</v>
      </c>
      <c r="AZ28" s="236"/>
      <c r="BA28" s="236"/>
      <c r="BC28" s="234">
        <f t="shared" ca="1" si="24"/>
        <v>22</v>
      </c>
      <c r="BD28" s="288">
        <f t="shared" ca="1" si="8"/>
        <v>22</v>
      </c>
      <c r="BF28" s="240" t="str">
        <f t="shared" ca="1" si="23"/>
        <v>Exelon Corporation</v>
      </c>
      <c r="BG28" s="240" t="str">
        <f t="shared" ca="1" si="23"/>
        <v>BBB+</v>
      </c>
      <c r="BH28" s="240">
        <f t="shared" ca="1" si="23"/>
        <v>19</v>
      </c>
      <c r="BI28" s="240" t="str">
        <f t="shared" ca="1" si="23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29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5"/>
        <v>30</v>
      </c>
      <c r="AW29" s="234">
        <f>COUNTIF( AV$7:AV29, AV29 )</f>
        <v>4</v>
      </c>
      <c r="AX29" s="287">
        <f t="shared" si="22"/>
        <v>30.4</v>
      </c>
      <c r="AY29" s="234">
        <f t="shared" si="6"/>
        <v>33</v>
      </c>
      <c r="AZ29" s="236"/>
      <c r="BA29" s="236"/>
      <c r="BC29" s="234">
        <f t="shared" ca="1" si="24"/>
        <v>23</v>
      </c>
      <c r="BD29" s="288">
        <f t="shared" ca="1" si="8"/>
        <v>27</v>
      </c>
      <c r="BF29" s="240" t="str">
        <f t="shared" ca="1" si="23"/>
        <v>MDU Resources Group, Inc.</v>
      </c>
      <c r="BG29" s="240" t="str">
        <f t="shared" ca="1" si="23"/>
        <v>BBB+</v>
      </c>
      <c r="BH29" s="240">
        <f t="shared" ca="1" si="23"/>
        <v>19</v>
      </c>
      <c r="BI29" s="240" t="str">
        <f t="shared" ca="1" si="23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30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5"/>
        <v>39</v>
      </c>
      <c r="AW30" s="234">
        <f>COUNTIF( AV$7:AV30, AV30 )</f>
        <v>2</v>
      </c>
      <c r="AX30" s="287">
        <f t="shared" si="22"/>
        <v>39.200000000000003</v>
      </c>
      <c r="AY30" s="234">
        <f t="shared" si="6"/>
        <v>40</v>
      </c>
      <c r="AZ30" s="236"/>
      <c r="BA30" s="236"/>
      <c r="BC30" s="234">
        <f t="shared" ca="1" si="24"/>
        <v>24</v>
      </c>
      <c r="BD30" s="288">
        <f t="shared" ca="1" si="8"/>
        <v>29</v>
      </c>
      <c r="BF30" s="240" t="str">
        <f t="shared" ca="1" si="23"/>
        <v>NiSource Inc.</v>
      </c>
      <c r="BG30" s="240" t="str">
        <f t="shared" ca="1" si="23"/>
        <v>BBB+</v>
      </c>
      <c r="BH30" s="240">
        <f t="shared" ca="1" si="23"/>
        <v>19</v>
      </c>
      <c r="BI30" s="240" t="str">
        <f t="shared" ca="1" si="23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31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5"/>
        <v>30</v>
      </c>
      <c r="AW31" s="234">
        <f>COUNTIF( AV$7:AV31, AV31 )</f>
        <v>5</v>
      </c>
      <c r="AX31" s="287">
        <f t="shared" si="22"/>
        <v>30.5</v>
      </c>
      <c r="AY31" s="234">
        <f t="shared" si="6"/>
        <v>34</v>
      </c>
      <c r="AZ31" s="236"/>
      <c r="BA31" s="236"/>
      <c r="BC31" s="234">
        <f t="shared" ca="1" si="24"/>
        <v>25</v>
      </c>
      <c r="BD31" s="288">
        <f t="shared" ca="1" si="8"/>
        <v>31</v>
      </c>
      <c r="BF31" s="240" t="str">
        <f t="shared" ca="1" si="23"/>
        <v>OGE Energy Corp.</v>
      </c>
      <c r="BG31" s="240" t="str">
        <f t="shared" ca="1" si="23"/>
        <v>BBB+</v>
      </c>
      <c r="BH31" s="240">
        <f t="shared" ca="1" si="23"/>
        <v>19</v>
      </c>
      <c r="BI31" s="240" t="str">
        <f t="shared" ca="1" si="23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39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32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5"/>
        <v>30</v>
      </c>
      <c r="AW32" s="234">
        <f>COUNTIF( AV$7:AV32, AV32 )</f>
        <v>6</v>
      </c>
      <c r="AX32" s="287">
        <f t="shared" si="22"/>
        <v>30.6</v>
      </c>
      <c r="AY32" s="234">
        <f t="shared" si="6"/>
        <v>35</v>
      </c>
      <c r="AZ32" s="236"/>
      <c r="BA32" s="236"/>
      <c r="BC32" s="234">
        <f t="shared" ca="1" si="24"/>
        <v>26</v>
      </c>
      <c r="BD32" s="288">
        <f t="shared" ca="1" si="8"/>
        <v>36</v>
      </c>
      <c r="BF32" s="240" t="str">
        <f t="shared" ca="1" si="23"/>
        <v>Portland General Electric Company</v>
      </c>
      <c r="BG32" s="240" t="str">
        <f t="shared" ca="1" si="23"/>
        <v>BBB+</v>
      </c>
      <c r="BH32" s="240">
        <f t="shared" ca="1" si="23"/>
        <v>19</v>
      </c>
      <c r="BI32" s="240" t="str">
        <f t="shared" ca="1" si="23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33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5"/>
        <v>14</v>
      </c>
      <c r="AW33" s="234">
        <f>COUNTIF( AV$7:AV33, AV33 )</f>
        <v>10</v>
      </c>
      <c r="AX33" s="287">
        <f t="shared" si="22"/>
        <v>15</v>
      </c>
      <c r="AY33" s="234">
        <f t="shared" si="6"/>
        <v>23</v>
      </c>
      <c r="AZ33" s="236"/>
      <c r="BA33" s="236"/>
      <c r="BC33" s="234">
        <f t="shared" ca="1" si="24"/>
        <v>27</v>
      </c>
      <c r="BD33" s="288">
        <f t="shared" ca="1" si="8"/>
        <v>38</v>
      </c>
      <c r="BF33" s="240" t="str">
        <f t="shared" ca="1" si="23"/>
        <v>Public Service Enterprise Group Incorporated</v>
      </c>
      <c r="BG33" s="240" t="str">
        <f t="shared" ca="1" si="23"/>
        <v>BBB+</v>
      </c>
      <c r="BH33" s="240">
        <f t="shared" ca="1" si="23"/>
        <v>19</v>
      </c>
      <c r="BI33" s="240" t="str">
        <f t="shared" ca="1" si="23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MR</v>
      </c>
      <c r="F34" s="306"/>
      <c r="G34" s="307">
        <f t="shared" ca="1" si="1"/>
        <v>42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34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5"/>
        <v>2</v>
      </c>
      <c r="AW34" s="234">
        <f>COUNTIF( AV$7:AV34, AV34 )</f>
        <v>7</v>
      </c>
      <c r="AX34" s="287">
        <f t="shared" si="22"/>
        <v>2.7</v>
      </c>
      <c r="AY34" s="234">
        <f t="shared" si="6"/>
        <v>8</v>
      </c>
      <c r="AZ34" s="236"/>
      <c r="BA34" s="236"/>
      <c r="BC34" s="234">
        <f t="shared" ca="1" si="24"/>
        <v>28</v>
      </c>
      <c r="BD34" s="288">
        <f t="shared" ca="1" si="8"/>
        <v>40</v>
      </c>
      <c r="BF34" s="240" t="str">
        <f t="shared" ca="1" si="23"/>
        <v>Sempra Energy</v>
      </c>
      <c r="BG34" s="240" t="str">
        <f t="shared" ca="1" si="23"/>
        <v>BBB+</v>
      </c>
      <c r="BH34" s="240">
        <f t="shared" ca="1" si="23"/>
        <v>19</v>
      </c>
      <c r="BI34" s="240" t="str">
        <f t="shared" ca="1" si="23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44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35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5"/>
        <v>14</v>
      </c>
      <c r="AW35" s="234">
        <f>COUNTIF( AV$7:AV35, AV35 )</f>
        <v>11</v>
      </c>
      <c r="AX35" s="287">
        <f t="shared" si="22"/>
        <v>15.1</v>
      </c>
      <c r="AY35" s="234">
        <f t="shared" si="6"/>
        <v>24</v>
      </c>
      <c r="AZ35" s="236"/>
      <c r="BA35" s="236"/>
      <c r="BC35" s="234">
        <f t="shared" ca="1" si="24"/>
        <v>29</v>
      </c>
      <c r="BD35" s="288">
        <f t="shared" ca="1" si="8"/>
        <v>42</v>
      </c>
      <c r="BF35" s="240" t="str">
        <f t="shared" ca="1" si="23"/>
        <v>Unitil Corporation</v>
      </c>
      <c r="BG35" s="240" t="str">
        <f t="shared" ca="1" si="23"/>
        <v>BBB+</v>
      </c>
      <c r="BH35" s="240">
        <f t="shared" ca="1" si="23"/>
        <v>19</v>
      </c>
      <c r="BI35" s="240" t="str">
        <f t="shared" ca="1" si="23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20"/>
        <v>36</v>
      </c>
      <c r="AK36" s="236" t="str">
        <f t="shared" ca="1" si="21"/>
        <v>BBB</v>
      </c>
      <c r="AL36" s="236">
        <f t="shared" ca="1" si="21"/>
        <v>18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5"/>
        <v>30</v>
      </c>
      <c r="AW36" s="234">
        <f>COUNTIF( AV$7:AV36, AV36 )</f>
        <v>7</v>
      </c>
      <c r="AX36" s="287">
        <f t="shared" si="22"/>
        <v>30.7</v>
      </c>
      <c r="AY36" s="234">
        <f t="shared" si="6"/>
        <v>36</v>
      </c>
      <c r="AZ36" s="236"/>
      <c r="BA36" s="236"/>
      <c r="BC36" s="234">
        <f t="shared" ca="1" si="24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3"/>
        <v>BBB</v>
      </c>
      <c r="BH36" s="240">
        <f t="shared" ca="1" si="23"/>
        <v>18</v>
      </c>
      <c r="BI36" s="240" t="str">
        <f t="shared" ca="1" si="23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37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5"/>
        <v>14</v>
      </c>
      <c r="AW37" s="234">
        <f>COUNTIF( AV$7:AV37, AV37 )</f>
        <v>12</v>
      </c>
      <c r="AX37" s="287">
        <f t="shared" si="22"/>
        <v>15.2</v>
      </c>
      <c r="AY37" s="234">
        <f t="shared" si="6"/>
        <v>25</v>
      </c>
      <c r="AZ37" s="236"/>
      <c r="BA37" s="236"/>
      <c r="BC37" s="234">
        <f t="shared" ca="1" si="24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3"/>
        <v>BBB</v>
      </c>
      <c r="BH37" s="240">
        <f t="shared" ca="1" si="23"/>
        <v>18</v>
      </c>
      <c r="BI37" s="240" t="str">
        <f t="shared" ca="1" si="23"/>
        <v>AVA</v>
      </c>
    </row>
    <row r="38" spans="1:61" ht="13.2" customHeight="1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38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5"/>
        <v>30</v>
      </c>
      <c r="AW38" s="234">
        <f>COUNTIF( AV$7:AV38, AV38 )</f>
        <v>8</v>
      </c>
      <c r="AX38" s="287">
        <f t="shared" si="22"/>
        <v>30.8</v>
      </c>
      <c r="AY38" s="234">
        <f t="shared" si="6"/>
        <v>37</v>
      </c>
      <c r="AZ38" s="236"/>
      <c r="BA38" s="236"/>
      <c r="BC38" s="234">
        <f t="shared" ca="1" si="24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3"/>
        <v>BBB</v>
      </c>
      <c r="BH38" s="240">
        <f t="shared" ca="1" si="23"/>
        <v>18</v>
      </c>
      <c r="BI38" s="240" t="str">
        <f t="shared" ca="1" si="23"/>
        <v>EIX</v>
      </c>
    </row>
    <row r="39" spans="1:61" ht="13.8" x14ac:dyDescent="0.25">
      <c r="A39" s="303" t="s">
        <v>51</v>
      </c>
      <c r="B39" s="304" t="s">
        <v>28</v>
      </c>
      <c r="C39" s="304">
        <v>18</v>
      </c>
      <c r="D39" s="304" t="s">
        <v>298</v>
      </c>
      <c r="E39" s="305" t="str">
        <f t="shared" ca="1" si="9"/>
        <v>R</v>
      </c>
      <c r="F39" s="306"/>
      <c r="G39" s="307">
        <f t="shared" ca="1" si="1"/>
        <v>26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40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53</v>
      </c>
      <c r="AR39" s="286" t="s">
        <v>65</v>
      </c>
      <c r="AS39" s="286">
        <v>14</v>
      </c>
      <c r="AT39" s="286" t="s">
        <v>317</v>
      </c>
      <c r="AV39" s="234">
        <f t="shared" si="5"/>
        <v>43</v>
      </c>
      <c r="AW39" s="234">
        <f>COUNTIF( AV$7:AV39, AV39 )</f>
        <v>1</v>
      </c>
      <c r="AX39" s="287">
        <f t="shared" si="22"/>
        <v>43.1</v>
      </c>
      <c r="AY39" s="234">
        <f t="shared" si="6"/>
        <v>43</v>
      </c>
      <c r="AZ39" s="236"/>
      <c r="BA39" s="236"/>
      <c r="BC39" s="234">
        <f t="shared" ca="1" si="24"/>
        <v>33</v>
      </c>
      <c r="BD39" s="288">
        <f t="shared" ca="1" si="8"/>
        <v>23</v>
      </c>
      <c r="BF39" s="240" t="str">
        <f t="shared" ca="1" si="23"/>
        <v>FirstEnergy Corp.</v>
      </c>
      <c r="BG39" s="240" t="str">
        <f t="shared" ca="1" si="23"/>
        <v>BBB</v>
      </c>
      <c r="BH39" s="240">
        <f t="shared" ca="1" si="23"/>
        <v>18</v>
      </c>
      <c r="BI39" s="240" t="str">
        <f t="shared" ca="1" si="23"/>
        <v>FE</v>
      </c>
    </row>
    <row r="40" spans="1:61" ht="13.8" x14ac:dyDescent="0.25">
      <c r="A40" s="303" t="s">
        <v>20</v>
      </c>
      <c r="B40" s="304" t="s">
        <v>28</v>
      </c>
      <c r="C40" s="304">
        <v>18</v>
      </c>
      <c r="D40" s="304" t="s">
        <v>302</v>
      </c>
      <c r="E40" s="305" t="str">
        <f t="shared" ca="1" si="9"/>
        <v>R</v>
      </c>
      <c r="F40" s="306"/>
      <c r="G40" s="307">
        <f t="shared" ca="1" si="1"/>
        <v>28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41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5"/>
        <v>2</v>
      </c>
      <c r="AW40" s="234">
        <f>COUNTIF( AV$7:AV40, AV40 )</f>
        <v>8</v>
      </c>
      <c r="AX40" s="287">
        <f t="shared" si="22"/>
        <v>2.8</v>
      </c>
      <c r="AY40" s="234">
        <f t="shared" si="6"/>
        <v>9</v>
      </c>
      <c r="AZ40" s="236"/>
      <c r="BA40" s="236"/>
      <c r="BC40" s="234">
        <f t="shared" ca="1" si="24"/>
        <v>34</v>
      </c>
      <c r="BD40" s="288">
        <f t="shared" ca="1" si="8"/>
        <v>25</v>
      </c>
      <c r="BF40" s="240" t="str">
        <f t="shared" ca="1" si="23"/>
        <v>IDACORP, Inc.</v>
      </c>
      <c r="BG40" s="240" t="str">
        <f t="shared" ca="1" si="23"/>
        <v>BBB</v>
      </c>
      <c r="BH40" s="240">
        <f t="shared" ca="1" si="23"/>
        <v>18</v>
      </c>
      <c r="BI40" s="240" t="str">
        <f t="shared" ca="1" si="23"/>
        <v>IDA</v>
      </c>
    </row>
    <row r="41" spans="1:61" ht="13.8" x14ac:dyDescent="0.25">
      <c r="A41" s="303" t="s">
        <v>58</v>
      </c>
      <c r="B41" s="304" t="s">
        <v>28</v>
      </c>
      <c r="C41" s="304">
        <v>18</v>
      </c>
      <c r="D41" s="304" t="s">
        <v>445</v>
      </c>
      <c r="E41" s="305" t="str">
        <f t="shared" ca="1" si="9"/>
        <v>R</v>
      </c>
      <c r="F41" s="306"/>
      <c r="G41" s="307">
        <f t="shared" ca="1" si="1"/>
        <v>55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42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42</v>
      </c>
      <c r="AR41" s="286" t="s">
        <v>28</v>
      </c>
      <c r="AS41" s="286">
        <v>18</v>
      </c>
      <c r="AT41" s="286" t="s">
        <v>320</v>
      </c>
      <c r="AV41" s="234">
        <f t="shared" si="5"/>
        <v>30</v>
      </c>
      <c r="AW41" s="234">
        <f>COUNTIF( AV$7:AV41, AV41 )</f>
        <v>9</v>
      </c>
      <c r="AX41" s="287">
        <f t="shared" si="22"/>
        <v>30.9</v>
      </c>
      <c r="AY41" s="234">
        <f t="shared" si="6"/>
        <v>38</v>
      </c>
      <c r="AZ41" s="236"/>
      <c r="BA41" s="236"/>
      <c r="BC41" s="234">
        <f t="shared" ca="1" si="24"/>
        <v>35</v>
      </c>
      <c r="BD41" s="288">
        <f t="shared" ca="1" si="8"/>
        <v>26</v>
      </c>
      <c r="BF41" s="240" t="str">
        <f t="shared" ca="1" si="23"/>
        <v>IPALCO Enterprises, Inc.</v>
      </c>
      <c r="BG41" s="240" t="str">
        <f t="shared" ca="1" si="23"/>
        <v>BBB</v>
      </c>
      <c r="BH41" s="240">
        <f t="shared" ca="1" si="23"/>
        <v>18</v>
      </c>
      <c r="BI41" s="240" t="str">
        <f t="shared" ca="1" si="23"/>
        <v>**IPALCO</v>
      </c>
    </row>
    <row r="42" spans="1:61" ht="13.8" x14ac:dyDescent="0.25">
      <c r="A42" s="303" t="s">
        <v>66</v>
      </c>
      <c r="B42" s="304" t="s">
        <v>28</v>
      </c>
      <c r="C42" s="304">
        <v>18</v>
      </c>
      <c r="D42" s="304" t="s">
        <v>314</v>
      </c>
      <c r="E42" s="305" t="str">
        <f t="shared" ca="1" si="9"/>
        <v>R</v>
      </c>
      <c r="F42" s="306"/>
      <c r="G42" s="307">
        <f t="shared" ca="1" si="1"/>
        <v>33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43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5"/>
        <v>14</v>
      </c>
      <c r="AW42" s="234">
        <f>COUNTIF( AV$7:AV42, AV42 )</f>
        <v>13</v>
      </c>
      <c r="AX42" s="287">
        <f t="shared" si="22"/>
        <v>15.3</v>
      </c>
      <c r="AY42" s="234">
        <f t="shared" si="6"/>
        <v>26</v>
      </c>
      <c r="AZ42" s="236"/>
      <c r="BA42" s="236"/>
      <c r="BC42" s="234">
        <f t="shared" ca="1" si="24"/>
        <v>36</v>
      </c>
      <c r="BD42" s="288">
        <f t="shared" ca="1" si="8"/>
        <v>30</v>
      </c>
      <c r="BF42" s="240" t="str">
        <f t="shared" ca="1" si="23"/>
        <v>NorthWestern Corporation</v>
      </c>
      <c r="BG42" s="240" t="str">
        <f t="shared" ca="1" si="23"/>
        <v>BBB</v>
      </c>
      <c r="BH42" s="240">
        <f t="shared" ca="1" si="23"/>
        <v>18</v>
      </c>
      <c r="BI42" s="240" t="str">
        <f t="shared" ca="1" si="23"/>
        <v>NWE</v>
      </c>
    </row>
    <row r="43" spans="1:61" ht="13.8" x14ac:dyDescent="0.25">
      <c r="A43" s="303" t="s">
        <v>22</v>
      </c>
      <c r="B43" s="304" t="s">
        <v>28</v>
      </c>
      <c r="C43" s="304">
        <v>18</v>
      </c>
      <c r="D43" s="304" t="s">
        <v>316</v>
      </c>
      <c r="E43" s="305" t="str">
        <f t="shared" ca="1" si="9"/>
        <v>R</v>
      </c>
      <c r="F43" s="306"/>
      <c r="G43" s="307">
        <f t="shared" ca="1" si="1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44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5"/>
        <v>2</v>
      </c>
      <c r="AW43" s="234">
        <f>COUNTIF( AV$7:AV43, AV43 )</f>
        <v>9</v>
      </c>
      <c r="AX43" s="287">
        <f t="shared" si="22"/>
        <v>2.9</v>
      </c>
      <c r="AY43" s="234">
        <f t="shared" si="6"/>
        <v>10</v>
      </c>
      <c r="AZ43" s="236"/>
      <c r="BA43" s="236"/>
      <c r="BC43" s="234">
        <f t="shared" ca="1" si="24"/>
        <v>37</v>
      </c>
      <c r="BD43" s="288">
        <f t="shared" ca="1" si="8"/>
        <v>32</v>
      </c>
      <c r="BF43" s="240" t="str">
        <f t="shared" ca="1" si="23"/>
        <v>Otter Tail Corporation</v>
      </c>
      <c r="BG43" s="240" t="str">
        <f t="shared" ca="1" si="23"/>
        <v>BBB</v>
      </c>
      <c r="BH43" s="240">
        <f t="shared" ca="1" si="23"/>
        <v>18</v>
      </c>
      <c r="BI43" s="240" t="str">
        <f t="shared" ca="1" si="23"/>
        <v>OTTR</v>
      </c>
    </row>
    <row r="44" spans="1:61" ht="13.8" x14ac:dyDescent="0.25">
      <c r="A44" s="303" t="s">
        <v>42</v>
      </c>
      <c r="B44" s="304" t="s">
        <v>28</v>
      </c>
      <c r="C44" s="304">
        <v>18</v>
      </c>
      <c r="D44" s="304" t="s">
        <v>320</v>
      </c>
      <c r="E44" s="305" t="str">
        <f t="shared" ca="1" si="9"/>
        <v>R</v>
      </c>
      <c r="F44" s="306"/>
      <c r="G44" s="307">
        <f t="shared" ca="1" si="1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45</v>
      </c>
      <c r="AK44" s="236" t="str">
        <f t="shared" ca="1" si="21"/>
        <v>BBB</v>
      </c>
      <c r="AL44" s="236">
        <f t="shared" ca="1" si="21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5"/>
        <v>14</v>
      </c>
      <c r="AW44" s="234">
        <f>COUNTIF( AV$7:AV44, AV44 )</f>
        <v>14</v>
      </c>
      <c r="AX44" s="287">
        <f t="shared" si="22"/>
        <v>15.4</v>
      </c>
      <c r="AY44" s="234">
        <f t="shared" si="6"/>
        <v>27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3"/>
        <v>PNM Resources, Inc.</v>
      </c>
      <c r="BG44" s="240" t="str">
        <f t="shared" ca="1" si="23"/>
        <v>BBB</v>
      </c>
      <c r="BH44" s="240">
        <f t="shared" ca="1" si="23"/>
        <v>18</v>
      </c>
      <c r="BI44" s="240" t="str">
        <f t="shared" ca="1" si="23"/>
        <v>PNM</v>
      </c>
    </row>
    <row r="45" spans="1:61" ht="13.8" x14ac:dyDescent="0.25">
      <c r="A45" s="303" t="s">
        <v>30</v>
      </c>
      <c r="B45" s="304" t="s">
        <v>49</v>
      </c>
      <c r="C45" s="304">
        <v>17</v>
      </c>
      <c r="D45" s="304" t="s">
        <v>540</v>
      </c>
      <c r="E45" s="305" t="str">
        <f t="shared" ca="1" si="9"/>
        <v>R</v>
      </c>
      <c r="F45" s="306"/>
      <c r="G45" s="307">
        <f t="shared" ca="1" si="1"/>
        <v>53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0"/>
        <v>46</v>
      </c>
      <c r="AK45" s="236" t="str">
        <f t="shared" ca="1" si="21"/>
        <v>BBB-</v>
      </c>
      <c r="AL45" s="236">
        <f t="shared" ca="1" si="21"/>
        <v>17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5"/>
        <v>39</v>
      </c>
      <c r="AW45" s="234">
        <f>COUNTIF( AV$7:AV45, AV45 )</f>
        <v>3</v>
      </c>
      <c r="AX45" s="287">
        <f t="shared" si="22"/>
        <v>39.299999999999997</v>
      </c>
      <c r="AY45" s="234">
        <f t="shared" si="6"/>
        <v>41</v>
      </c>
      <c r="AZ45" s="236"/>
      <c r="BA45" s="236"/>
      <c r="BC45" s="234">
        <f t="shared" ca="1" si="24"/>
        <v>39</v>
      </c>
      <c r="BD45" s="288">
        <f t="shared" ca="1" si="8"/>
        <v>10</v>
      </c>
      <c r="BF45" s="240" t="str">
        <f t="shared" ca="1" si="23"/>
        <v>Cleco Corporation</v>
      </c>
      <c r="BG45" s="240" t="str">
        <f t="shared" ca="1" si="23"/>
        <v>BBB-</v>
      </c>
      <c r="BH45" s="240">
        <f t="shared" ca="1" si="23"/>
        <v>17</v>
      </c>
      <c r="BI45" s="240" t="str">
        <f t="shared" ca="1" si="23"/>
        <v>**CNL</v>
      </c>
    </row>
    <row r="46" spans="1:61" ht="13.8" x14ac:dyDescent="0.25">
      <c r="A46" s="303" t="s">
        <v>39</v>
      </c>
      <c r="B46" s="304" t="s">
        <v>49</v>
      </c>
      <c r="C46" s="304">
        <v>17</v>
      </c>
      <c r="D46" s="304" t="s">
        <v>301</v>
      </c>
      <c r="E46" s="305" t="str">
        <f t="shared" ca="1" si="9"/>
        <v>MR</v>
      </c>
      <c r="F46" s="306"/>
      <c r="G46" s="307">
        <f t="shared" ca="1" si="1"/>
        <v>27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47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5"/>
        <v>14</v>
      </c>
      <c r="AW46" s="234">
        <f>COUNTIF( AV$7:AV46, AV46 )</f>
        <v>15</v>
      </c>
      <c r="AX46" s="287">
        <f t="shared" si="22"/>
        <v>15.5</v>
      </c>
      <c r="AY46" s="234">
        <f t="shared" si="6"/>
        <v>28</v>
      </c>
      <c r="AZ46" s="236"/>
      <c r="BA46" s="236"/>
      <c r="BC46" s="234">
        <f t="shared" ca="1" si="24"/>
        <v>40</v>
      </c>
      <c r="BD46" s="288">
        <f t="shared" ca="1" si="8"/>
        <v>24</v>
      </c>
      <c r="BF46" s="240" t="str">
        <f t="shared" ca="1" si="23"/>
        <v>Hawaiian Electric Industries, Inc.</v>
      </c>
      <c r="BG46" s="240" t="str">
        <f t="shared" ca="1" si="23"/>
        <v>BBB-</v>
      </c>
      <c r="BH46" s="240">
        <f t="shared" ca="1" si="23"/>
        <v>17</v>
      </c>
      <c r="BI46" s="240" t="str">
        <f t="shared" ca="1" si="23"/>
        <v>HE</v>
      </c>
    </row>
    <row r="47" spans="1:61" ht="13.8" x14ac:dyDescent="0.25">
      <c r="A47" s="303" t="s">
        <v>54</v>
      </c>
      <c r="B47" s="304" t="s">
        <v>49</v>
      </c>
      <c r="C47" s="304">
        <v>17</v>
      </c>
      <c r="D47" s="304" t="s">
        <v>448</v>
      </c>
      <c r="E47" s="305" t="str">
        <f t="shared" ca="1" si="9"/>
        <v>R</v>
      </c>
      <c r="F47" s="306"/>
      <c r="G47" s="307">
        <f t="shared" ca="1" si="1"/>
        <v>57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48</v>
      </c>
      <c r="AK47" s="236" t="str">
        <f t="shared" ca="1" si="21"/>
        <v>BBB-</v>
      </c>
      <c r="AL47" s="236">
        <f t="shared" ca="1" si="21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5"/>
        <v>2</v>
      </c>
      <c r="AW47" s="234">
        <f>COUNTIF( AV$7:AV47, AV47 )</f>
        <v>10</v>
      </c>
      <c r="AX47" s="287">
        <f t="shared" si="22"/>
        <v>3</v>
      </c>
      <c r="AY47" s="234">
        <f t="shared" si="6"/>
        <v>11</v>
      </c>
      <c r="AZ47" s="236"/>
      <c r="BA47" s="236"/>
      <c r="BC47" s="234">
        <f t="shared" ca="1" si="24"/>
        <v>41</v>
      </c>
      <c r="BD47" s="288">
        <f t="shared" ca="1" si="8"/>
        <v>39</v>
      </c>
      <c r="BF47" s="240" t="str">
        <f t="shared" ca="1" si="23"/>
        <v>Puget Energy, Inc.</v>
      </c>
      <c r="BG47" s="240" t="str">
        <f t="shared" ca="1" si="23"/>
        <v>BBB-</v>
      </c>
      <c r="BH47" s="240">
        <f t="shared" ca="1" si="23"/>
        <v>17</v>
      </c>
      <c r="BI47" s="240" t="str">
        <f t="shared" ca="1" si="23"/>
        <v>**PSD</v>
      </c>
    </row>
    <row r="48" spans="1:61" ht="13.8" x14ac:dyDescent="0.25">
      <c r="A48" s="303" t="s">
        <v>64</v>
      </c>
      <c r="B48" s="304" t="s">
        <v>61</v>
      </c>
      <c r="C48" s="304">
        <v>15</v>
      </c>
      <c r="D48" s="304" t="s">
        <v>442</v>
      </c>
      <c r="E48" s="305" t="str">
        <f t="shared" ca="1" si="9"/>
        <v>R</v>
      </c>
      <c r="F48" s="306"/>
      <c r="G48" s="307">
        <f t="shared" ca="1" si="1"/>
        <v>54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49</v>
      </c>
      <c r="AK48" s="236" t="str">
        <f t="shared" ca="1" si="21"/>
        <v>BB</v>
      </c>
      <c r="AL48" s="236">
        <f t="shared" ca="1" si="21"/>
        <v>15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5"/>
        <v>14</v>
      </c>
      <c r="AW48" s="234">
        <f>COUNTIF( AV$7:AV48, AV48 )</f>
        <v>16</v>
      </c>
      <c r="AX48" s="287">
        <f t="shared" si="22"/>
        <v>15.6</v>
      </c>
      <c r="AY48" s="234">
        <f t="shared" si="6"/>
        <v>29</v>
      </c>
      <c r="AZ48" s="236"/>
      <c r="BA48" s="236"/>
      <c r="BC48" s="234">
        <f t="shared" ca="1" si="24"/>
        <v>42</v>
      </c>
      <c r="BD48" s="288">
        <f t="shared" ca="1" si="8"/>
        <v>14</v>
      </c>
      <c r="BF48" s="240" t="str">
        <f t="shared" ca="1" si="23"/>
        <v>DPL Inc.</v>
      </c>
      <c r="BG48" s="240" t="str">
        <f t="shared" ca="1" si="23"/>
        <v>BB</v>
      </c>
      <c r="BH48" s="240">
        <f t="shared" ca="1" si="23"/>
        <v>15</v>
      </c>
      <c r="BI48" s="240" t="str">
        <f t="shared" ca="1" si="23"/>
        <v>**DPL</v>
      </c>
    </row>
    <row r="49" spans="1:61" ht="13.8" x14ac:dyDescent="0.25">
      <c r="A49" s="303" t="s">
        <v>53</v>
      </c>
      <c r="B49" s="304" t="s">
        <v>65</v>
      </c>
      <c r="C49" s="304">
        <v>14</v>
      </c>
      <c r="D49" s="304" t="s">
        <v>317</v>
      </c>
      <c r="E49" s="305" t="str">
        <f t="shared" ca="1" si="9"/>
        <v>R</v>
      </c>
      <c r="F49" s="306"/>
      <c r="G49" s="307">
        <f t="shared" ca="1" si="1"/>
        <v>36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50</v>
      </c>
      <c r="AK49" s="236" t="str">
        <f t="shared" ca="1" si="21"/>
        <v>BB-</v>
      </c>
      <c r="AL49" s="236">
        <f t="shared" ca="1" si="21"/>
        <v>14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5"/>
        <v>2</v>
      </c>
      <c r="AW49" s="234">
        <f>COUNTIF( AV$7:AV49, AV49 )</f>
        <v>11</v>
      </c>
      <c r="AX49" s="287">
        <f t="shared" si="22"/>
        <v>3.1</v>
      </c>
      <c r="AY49" s="234">
        <f t="shared" si="6"/>
        <v>12</v>
      </c>
      <c r="AZ49" s="236"/>
      <c r="BA49" s="236"/>
      <c r="BC49" s="234">
        <f t="shared" ca="1" si="24"/>
        <v>43</v>
      </c>
      <c r="BD49" s="288">
        <f t="shared" ca="1" si="8"/>
        <v>33</v>
      </c>
      <c r="BF49" s="240" t="str">
        <f t="shared" ca="1" si="23"/>
        <v>PG&amp;E Corporation</v>
      </c>
      <c r="BG49" s="240" t="str">
        <f t="shared" ca="1" si="23"/>
        <v>BB-</v>
      </c>
      <c r="BH49" s="240">
        <f t="shared" ca="1" si="23"/>
        <v>14</v>
      </c>
      <c r="BI49" s="240" t="str">
        <f t="shared" ca="1" si="23"/>
        <v>PCG</v>
      </c>
    </row>
    <row r="50" spans="1:61" ht="13.8" x14ac:dyDescent="0.25">
      <c r="A50" s="303"/>
      <c r="B50" s="304"/>
      <c r="C50" s="304"/>
      <c r="D50" s="304"/>
      <c r="E50" s="305"/>
      <c r="F50" s="306"/>
      <c r="G50" s="307"/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si="3"/>
        <v/>
      </c>
      <c r="AH50" s="236" t="str">
        <f t="shared" si="19"/>
        <v/>
      </c>
      <c r="AJ50" s="236" t="e">
        <f t="shared" ca="1" si="20"/>
        <v>#N/A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5"/>
        <v>2</v>
      </c>
      <c r="AW50" s="234">
        <f>COUNTIF( AV$7:AV50, AV50 )</f>
        <v>12</v>
      </c>
      <c r="AX50" s="287">
        <f t="shared" si="22"/>
        <v>3.2</v>
      </c>
      <c r="AY50" s="234">
        <f t="shared" si="6"/>
        <v>13</v>
      </c>
      <c r="AZ50" s="236"/>
      <c r="BA50" s="236"/>
      <c r="BC50" s="234">
        <f t="shared" ca="1" si="24"/>
        <v>44</v>
      </c>
      <c r="BD50" s="288">
        <f t="shared" ca="1" si="8"/>
        <v>18</v>
      </c>
      <c r="BF50" s="240" t="str">
        <f t="shared" ca="1" si="23"/>
        <v>El Paso Electric Company</v>
      </c>
      <c r="BG50" s="240" t="str">
        <f t="shared" ca="1" si="23"/>
        <v/>
      </c>
      <c r="BH50" s="240" t="str">
        <f t="shared" ca="1" si="23"/>
        <v/>
      </c>
      <c r="BI50" s="240">
        <f t="shared" ca="1" si="23"/>
        <v>0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5"/>
        <v>99</v>
      </c>
      <c r="AW51" s="234">
        <f>COUNTIF( AV$7:AV51, AV51 )</f>
        <v>2</v>
      </c>
      <c r="AX51" s="287">
        <f t="shared" si="22"/>
        <v>99.2</v>
      </c>
      <c r="AY51" s="234">
        <f t="shared" si="6"/>
        <v>45</v>
      </c>
      <c r="AZ51" s="236"/>
      <c r="BA51" s="236"/>
      <c r="BC51" s="234">
        <f t="shared" ca="1" si="24"/>
        <v>45</v>
      </c>
      <c r="BD51" s="288">
        <f t="shared" ca="1" si="8"/>
        <v>45</v>
      </c>
      <c r="BF51" s="240">
        <f t="shared" ref="BF51:BI63" ca="1" si="25">OFFSET( AQ$6, $BD52, 0 )</f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5"/>
        <v>99</v>
      </c>
      <c r="AW52" s="234">
        <f>COUNTIF( AV$7:AV52, AV52 )</f>
        <v>3</v>
      </c>
      <c r="AX52" s="287">
        <f t="shared" si="22"/>
        <v>99.3</v>
      </c>
      <c r="AY52" s="234">
        <f t="shared" si="6"/>
        <v>46</v>
      </c>
      <c r="AZ52" s="236"/>
      <c r="BA52" s="236"/>
      <c r="BC52" s="234">
        <f t="shared" ca="1" si="24"/>
        <v>46</v>
      </c>
      <c r="BD52" s="288">
        <f t="shared" ca="1" si="8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5"/>
        <v>99</v>
      </c>
      <c r="AW53" s="234">
        <f>COUNTIF( AV$7:AV53, AV53 )</f>
        <v>4</v>
      </c>
      <c r="AX53" s="287">
        <f t="shared" si="22"/>
        <v>99.4</v>
      </c>
      <c r="AY53" s="234">
        <f t="shared" si="6"/>
        <v>47</v>
      </c>
      <c r="AZ53" s="236"/>
      <c r="BA53" s="236"/>
      <c r="BC53" s="234">
        <f t="shared" ca="1" si="24"/>
        <v>47</v>
      </c>
      <c r="BD53" s="288">
        <f t="shared" ca="1" si="8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5"/>
        <v>99</v>
      </c>
      <c r="AW54" s="234">
        <f>COUNTIF( AV$7:AV54, AV54 )</f>
        <v>5</v>
      </c>
      <c r="AX54" s="287">
        <f t="shared" si="22"/>
        <v>99.5</v>
      </c>
      <c r="AY54" s="234">
        <f t="shared" si="6"/>
        <v>48</v>
      </c>
      <c r="AZ54" s="236"/>
      <c r="BA54" s="236"/>
      <c r="BC54" s="234">
        <f t="shared" ca="1" si="24"/>
        <v>48</v>
      </c>
      <c r="BD54" s="288">
        <f t="shared" ca="1" si="8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5"/>
        <v>99</v>
      </c>
      <c r="AW55" s="234">
        <f>COUNTIF( AV$7:AV55, AV55 )</f>
        <v>6</v>
      </c>
      <c r="AX55" s="287">
        <f t="shared" si="22"/>
        <v>99.6</v>
      </c>
      <c r="AY55" s="234">
        <f t="shared" si="6"/>
        <v>49</v>
      </c>
      <c r="AZ55" s="236"/>
      <c r="BA55" s="236"/>
      <c r="BC55" s="234">
        <f t="shared" ca="1" si="24"/>
        <v>49</v>
      </c>
      <c r="BD55" s="288">
        <f t="shared" ca="1" si="8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5"/>
        <v>99</v>
      </c>
      <c r="AW56" s="234">
        <f>COUNTIF( AV$7:AV56, AV56 )</f>
        <v>7</v>
      </c>
      <c r="AX56" s="287">
        <f t="shared" si="22"/>
        <v>99.7</v>
      </c>
      <c r="AY56" s="234">
        <f t="shared" si="6"/>
        <v>50</v>
      </c>
      <c r="AZ56" s="236"/>
      <c r="BA56" s="236"/>
      <c r="BC56" s="234">
        <f t="shared" ca="1" si="24"/>
        <v>50</v>
      </c>
      <c r="BD56" s="288">
        <f t="shared" ca="1" si="8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5"/>
        <v>99</v>
      </c>
      <c r="AW57" s="234">
        <f>COUNTIF( AV$7:AV57, AV57 )</f>
        <v>8</v>
      </c>
      <c r="AX57" s="287">
        <f t="shared" si="22"/>
        <v>99.8</v>
      </c>
      <c r="AY57" s="234">
        <f t="shared" si="6"/>
        <v>51</v>
      </c>
      <c r="AZ57" s="236"/>
      <c r="BA57" s="236"/>
      <c r="BC57" s="234">
        <f t="shared" ca="1" si="24"/>
        <v>51</v>
      </c>
      <c r="BD57" s="288">
        <f t="shared" ca="1" si="8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5"/>
        <v>99</v>
      </c>
      <c r="AW58" s="234">
        <f>COUNTIF( AV$7:AV58, AV58 )</f>
        <v>9</v>
      </c>
      <c r="AX58" s="287">
        <f t="shared" si="22"/>
        <v>99.9</v>
      </c>
      <c r="AY58" s="234">
        <f t="shared" si="6"/>
        <v>52</v>
      </c>
      <c r="AZ58" s="236"/>
      <c r="BA58" s="236"/>
      <c r="BC58" s="234">
        <f t="shared" ca="1" si="24"/>
        <v>52</v>
      </c>
      <c r="BD58" s="288">
        <f t="shared" ca="1" si="8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5"/>
        <v>99</v>
      </c>
      <c r="AW59" s="234">
        <f>COUNTIF( AV$7:AV59, AV59 )</f>
        <v>10</v>
      </c>
      <c r="AX59" s="287">
        <f t="shared" si="22"/>
        <v>100</v>
      </c>
      <c r="AY59" s="234">
        <f t="shared" si="6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5"/>
        <v>99</v>
      </c>
      <c r="AW60" s="234">
        <f>COUNTIF( AV$7:AV60, AV60 )</f>
        <v>11</v>
      </c>
      <c r="AX60" s="287">
        <f t="shared" si="22"/>
        <v>100.1</v>
      </c>
      <c r="AY60" s="234">
        <f t="shared" si="6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5"/>
        <v>99</v>
      </c>
      <c r="AW61" s="234">
        <f>COUNTIF( AV$7:AV61, AV61 )</f>
        <v>12</v>
      </c>
      <c r="AX61" s="287">
        <f t="shared" si="22"/>
        <v>100.2</v>
      </c>
      <c r="AY61" s="234">
        <f t="shared" si="6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>IF( LEN( C62 ) = 0, 0, IF( C62 = C61, AF61, IF( AF61 = 1, 0, 1 ) ) )</f>
        <v>0</v>
      </c>
      <c r="AG62" s="236" t="str">
        <f t="shared" si="3"/>
        <v/>
      </c>
      <c r="AH62" s="236" t="str">
        <f t="shared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5"/>
        <v>99</v>
      </c>
      <c r="AW62" s="234">
        <f>COUNTIF( AV$7:AV62, AV62 )</f>
        <v>13</v>
      </c>
      <c r="AX62" s="287">
        <f t="shared" si="22"/>
        <v>100.3</v>
      </c>
      <c r="AY62" s="234">
        <f t="shared" si="6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si="5"/>
        <v>99</v>
      </c>
      <c r="AW63" s="234">
        <f>COUNTIF( AV$7:AV63, AV63 )</f>
        <v>14</v>
      </c>
      <c r="AX63" s="287">
        <f t="shared" si="22"/>
        <v>100.4</v>
      </c>
      <c r="AY63" s="234">
        <f t="shared" si="6"/>
        <v>57</v>
      </c>
      <c r="AZ63" s="236"/>
      <c r="BA63" s="236"/>
      <c r="BC63" s="234">
        <f t="shared" ca="1" si="24"/>
        <v>57</v>
      </c>
      <c r="BD63" s="288">
        <f t="shared" ca="1" si="8"/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18.863636363636363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>SUMPRODUCT( L8:L13, Y8:Y13 ) / L14</f>
        <v>18.886363636363637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43" priority="31" stopIfTrue="1">
      <formula>IF( $AH7 = 1, TRUE, FALSE )</formula>
    </cfRule>
    <cfRule type="expression" dxfId="1342" priority="32" stopIfTrue="1">
      <formula>IF( $AG7 = 1, TRUE, FALSE )</formula>
    </cfRule>
    <cfRule type="expression" dxfId="1341" priority="33" stopIfTrue="1">
      <formula>IF( $AF7 = 1, TRUE, FALSE )</formula>
    </cfRule>
  </conditionalFormatting>
  <conditionalFormatting sqref="A67:E67">
    <cfRule type="expression" dxfId="1340" priority="34" stopIfTrue="1">
      <formula>IF( $AH67 = 1, TRUE, FALSE )</formula>
    </cfRule>
    <cfRule type="expression" dxfId="1339" priority="35" stopIfTrue="1">
      <formula>IF( $AG67 = 1, TRUE, FALSE )</formula>
    </cfRule>
    <cfRule type="expression" dxfId="1338" priority="36" stopIfTrue="1">
      <formula>IF( $AF67 = 1, TRUE, FALSE )</formula>
    </cfRule>
  </conditionalFormatting>
  <conditionalFormatting sqref="A66:E66">
    <cfRule type="expression" dxfId="1337" priority="28" stopIfTrue="1">
      <formula>IF( $AH66 = 1, TRUE, FALSE )</formula>
    </cfRule>
    <cfRule type="expression" dxfId="1336" priority="29" stopIfTrue="1">
      <formula>IF( $AG66 = 1, TRUE, FALSE )</formula>
    </cfRule>
    <cfRule type="expression" dxfId="1335" priority="30" stopIfTrue="1">
      <formula>IF( $AF66 = 1, TRUE, FALSE )</formula>
    </cfRule>
  </conditionalFormatting>
  <conditionalFormatting sqref="A8:D33 B7:D7 A35:D58">
    <cfRule type="expression" dxfId="1334" priority="25" stopIfTrue="1">
      <formula>IF( $AH7 = 1, TRUE, FALSE )</formula>
    </cfRule>
    <cfRule type="expression" dxfId="1333" priority="26" stopIfTrue="1">
      <formula>IF( $AG7 = 1, TRUE, FALSE )</formula>
    </cfRule>
    <cfRule type="expression" dxfId="1332" priority="27" stopIfTrue="1">
      <formula>IF( $AF7 = 1, TRUE, FALSE )</formula>
    </cfRule>
  </conditionalFormatting>
  <conditionalFormatting sqref="A59:D59">
    <cfRule type="expression" dxfId="1331" priority="22" stopIfTrue="1">
      <formula>IF( $AH59 = 1, TRUE, FALSE )</formula>
    </cfRule>
    <cfRule type="expression" dxfId="1330" priority="23" stopIfTrue="1">
      <formula>IF( $AG59 = 1, TRUE, FALSE )</formula>
    </cfRule>
    <cfRule type="expression" dxfId="1329" priority="24" stopIfTrue="1">
      <formula>IF( $AF59 = 1, TRUE, FALSE )</formula>
    </cfRule>
  </conditionalFormatting>
  <conditionalFormatting sqref="A61:D65">
    <cfRule type="expression" dxfId="1328" priority="19" stopIfTrue="1">
      <formula>IF( $AH61 = 1, TRUE, FALSE )</formula>
    </cfRule>
    <cfRule type="expression" dxfId="1327" priority="20" stopIfTrue="1">
      <formula>IF( $AG61 = 1, TRUE, FALSE )</formula>
    </cfRule>
    <cfRule type="expression" dxfId="1326" priority="21" stopIfTrue="1">
      <formula>IF( $AF61 = 1, TRUE, FALSE )</formula>
    </cfRule>
  </conditionalFormatting>
  <conditionalFormatting sqref="U8:U12">
    <cfRule type="cellIs" dxfId="1325" priority="18" operator="equal">
      <formula>0</formula>
    </cfRule>
  </conditionalFormatting>
  <conditionalFormatting sqref="O8:O12 Q8:Q12">
    <cfRule type="cellIs" dxfId="1324" priority="17" operator="equal">
      <formula>0</formula>
    </cfRule>
  </conditionalFormatting>
  <conditionalFormatting sqref="V8:V12">
    <cfRule type="cellIs" dxfId="1323" priority="16" operator="equal">
      <formula>0</formula>
    </cfRule>
  </conditionalFormatting>
  <conditionalFormatting sqref="S8:S12">
    <cfRule type="cellIs" dxfId="1322" priority="14" operator="equal">
      <formula>0</formula>
    </cfRule>
  </conditionalFormatting>
  <conditionalFormatting sqref="R8:R12">
    <cfRule type="cellIs" dxfId="1321" priority="15" operator="equal">
      <formula>0</formula>
    </cfRule>
  </conditionalFormatting>
  <conditionalFormatting sqref="P8:P12">
    <cfRule type="cellIs" dxfId="1320" priority="13" operator="equal">
      <formula>0</formula>
    </cfRule>
  </conditionalFormatting>
  <conditionalFormatting sqref="M8:M12">
    <cfRule type="cellIs" dxfId="1319" priority="12" operator="equal">
      <formula>0</formula>
    </cfRule>
  </conditionalFormatting>
  <conditionalFormatting sqref="T8:T12">
    <cfRule type="cellIs" dxfId="1318" priority="11" operator="equal">
      <formula>0</formula>
    </cfRule>
  </conditionalFormatting>
  <conditionalFormatting sqref="N8:N12">
    <cfRule type="cellIs" dxfId="1317" priority="10" operator="equal">
      <formula>0</formula>
    </cfRule>
  </conditionalFormatting>
  <conditionalFormatting sqref="K8:K12">
    <cfRule type="cellIs" dxfId="1316" priority="9" operator="equal">
      <formula>0</formula>
    </cfRule>
  </conditionalFormatting>
  <conditionalFormatting sqref="I8:I12">
    <cfRule type="cellIs" dxfId="1315" priority="8" operator="equal">
      <formula>0</formula>
    </cfRule>
  </conditionalFormatting>
  <conditionalFormatting sqref="W8:W12">
    <cfRule type="cellIs" dxfId="1314" priority="7" operator="equal">
      <formula>0</formula>
    </cfRule>
  </conditionalFormatting>
  <conditionalFormatting sqref="A7">
    <cfRule type="expression" dxfId="1313" priority="4" stopIfTrue="1">
      <formula>IF( $AH7 = 1, TRUE, FALSE )</formula>
    </cfRule>
    <cfRule type="expression" dxfId="1312" priority="5" stopIfTrue="1">
      <formula>IF( $AG7 = 1, TRUE, FALSE )</formula>
    </cfRule>
    <cfRule type="expression" dxfId="1311" priority="6" stopIfTrue="1">
      <formula>IF( $AF7 = 1, TRUE, FALSE )</formula>
    </cfRule>
  </conditionalFormatting>
  <conditionalFormatting sqref="A34:D34">
    <cfRule type="expression" dxfId="1310" priority="1" stopIfTrue="1">
      <formula>IF( $AH34 = 1, TRUE, FALSE )</formula>
    </cfRule>
    <cfRule type="expression" dxfId="1309" priority="2" stopIfTrue="1">
      <formula>IF( $AG34 = 1, TRUE, FALSE )</formula>
    </cfRule>
    <cfRule type="expression" dxfId="1308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208671-E534-4270-ADA2-92DC490220A1}"/>
</file>

<file path=customXml/itemProps2.xml><?xml version="1.0" encoding="utf-8"?>
<ds:datastoreItem xmlns:ds="http://schemas.openxmlformats.org/officeDocument/2006/customXml" ds:itemID="{AF0C69A9-BAE6-498F-BDDE-3FE106CF61B1}"/>
</file>

<file path=customXml/itemProps3.xml><?xml version="1.0" encoding="utf-8"?>
<ds:datastoreItem xmlns:ds="http://schemas.openxmlformats.org/officeDocument/2006/customXml" ds:itemID="{246C76E5-BF75-48CE-A6B5-1CCAC67E65E7}"/>
</file>

<file path=customXml/itemProps4.xml><?xml version="1.0" encoding="utf-8"?>
<ds:datastoreItem xmlns:ds="http://schemas.openxmlformats.org/officeDocument/2006/customXml" ds:itemID="{0709D3AC-777E-4BA3-81C0-918EDD23C09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4</vt:i4>
      </vt:variant>
    </vt:vector>
  </HeadingPairs>
  <TitlesOfParts>
    <vt:vector size="69" baseType="lpstr">
      <vt:lpstr>II. Upgrades &amp; Downgrades</vt:lpstr>
      <vt:lpstr>III. Total Ratings Actions</vt:lpstr>
      <vt:lpstr>IV. Direction of Rating Action</vt:lpstr>
      <vt:lpstr>V. S&amp;P Rating by Comp. Category</vt:lpstr>
      <vt:lpstr>VI. Credit Ratings Scales</vt:lpstr>
      <vt:lpstr>Credit_2021Q2</vt:lpstr>
      <vt:lpstr>Credit_2021Q1</vt:lpstr>
      <vt:lpstr>Credit_2020Q4</vt:lpstr>
      <vt:lpstr>Credit_2020Q3</vt:lpstr>
      <vt:lpstr>Credit_2020Q2</vt:lpstr>
      <vt:lpstr>Credit_2020Q1</vt:lpstr>
      <vt:lpstr>Credit_2019Q4</vt:lpstr>
      <vt:lpstr>Credit_2019Q3</vt:lpstr>
      <vt:lpstr>Credit_2019Q2</vt:lpstr>
      <vt:lpstr>Credit_2019Q1</vt:lpstr>
      <vt:lpstr>Credit_2018Q4</vt:lpstr>
      <vt:lpstr>Credit_2018Q3</vt:lpstr>
      <vt:lpstr>Credit_2018Q2</vt:lpstr>
      <vt:lpstr>Credit_2018Q1</vt:lpstr>
      <vt:lpstr>Credit_2017Q4</vt:lpstr>
      <vt:lpstr>Credit_2017Q3</vt:lpstr>
      <vt:lpstr>Credit_2017Q2</vt:lpstr>
      <vt:lpstr>Credit_2017Q1</vt:lpstr>
      <vt:lpstr>Credit_2016Q4</vt:lpstr>
      <vt:lpstr>Credit_2016Q3</vt:lpstr>
      <vt:lpstr>Credit_2016Q2</vt:lpstr>
      <vt:lpstr>Credit_2016Q1</vt:lpstr>
      <vt:lpstr>Credit_2015Q4</vt:lpstr>
      <vt:lpstr>Credit_2015Q3</vt:lpstr>
      <vt:lpstr>Credit_2015Q2</vt:lpstr>
      <vt:lpstr>Credit_2015Q1</vt:lpstr>
      <vt:lpstr>Credit_2014Q4</vt:lpstr>
      <vt:lpstr>Credit_2014Q3</vt:lpstr>
      <vt:lpstr>Credit_2014Q2</vt:lpstr>
      <vt:lpstr>Credit_2014Q1</vt:lpstr>
      <vt:lpstr>Credit_2013Q4</vt:lpstr>
      <vt:lpstr>Credit_2013Q3</vt:lpstr>
      <vt:lpstr>Credit_2013Q2</vt:lpstr>
      <vt:lpstr>Credit_2013Q1</vt:lpstr>
      <vt:lpstr>Credit_2012Q4</vt:lpstr>
      <vt:lpstr>Credit_2012Q3</vt:lpstr>
      <vt:lpstr>Credit_2012Q2</vt:lpstr>
      <vt:lpstr>Credit_2012Q1</vt:lpstr>
      <vt:lpstr>Credit_2011Q4</vt:lpstr>
      <vt:lpstr>Credit_2011Q3</vt:lpstr>
      <vt:lpstr>Credit_2011Q2</vt:lpstr>
      <vt:lpstr>Credit_2011Q1</vt:lpstr>
      <vt:lpstr>Credit_2010Q4</vt:lpstr>
      <vt:lpstr>Credit_2009Q4</vt:lpstr>
      <vt:lpstr>Credit_2008Q4</vt:lpstr>
      <vt:lpstr>Credit_2007Q4</vt:lpstr>
      <vt:lpstr>Credit_2006Q4</vt:lpstr>
      <vt:lpstr>Credit_2001Q4</vt:lpstr>
      <vt:lpstr>Reg_Percent_2020</vt:lpstr>
      <vt:lpstr>Reg_Percent_2019</vt:lpstr>
      <vt:lpstr>Reg_Percent_2018</vt:lpstr>
      <vt:lpstr>Reg_Percent_2017</vt:lpstr>
      <vt:lpstr>Reg_Percent_2016</vt:lpstr>
      <vt:lpstr>Reg_Percent_2015</vt:lpstr>
      <vt:lpstr>Reg_Percent_2014</vt:lpstr>
      <vt:lpstr>Reg_Percent_2013</vt:lpstr>
      <vt:lpstr>Reg_Percent_2012</vt:lpstr>
      <vt:lpstr>Reg_Percent_2011</vt:lpstr>
      <vt:lpstr>Reg_Percent_2010</vt:lpstr>
      <vt:lpstr>Scale</vt:lpstr>
      <vt:lpstr>rating_scale_Fitch</vt:lpstr>
      <vt:lpstr>rating_scale_Moody</vt:lpstr>
      <vt:lpstr>rating_scale_SP</vt:lpstr>
      <vt:lpstr>rating_scale_SP_invest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Tax/QFU_Credit/2021_Q2_Credit_Ratings.xlsx</dc:title>
  <dc:creator>Mathew Martin</dc:creator>
  <cp:lastModifiedBy>Zhang, Wenni</cp:lastModifiedBy>
  <cp:lastPrinted>2019-11-25T16:41:41Z</cp:lastPrinted>
  <dcterms:created xsi:type="dcterms:W3CDTF">2005-10-18T14:13:46Z</dcterms:created>
  <dcterms:modified xsi:type="dcterms:W3CDTF">2021-08-16T14:30:14Z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EEI Document</vt:lpwstr>
  </property>
  <property fmtid="{D5CDD505-2E9C-101B-9397-08002B2CF9AE}" pid="3" name="{A44787D4-0540-4523-9961-78E4036D8C6D}">
    <vt:lpwstr>{415A0981-1D73-417C-8CE6-DD81D7B238B6}</vt:lpwstr>
  </property>
  <property fmtid="{D5CDD505-2E9C-101B-9397-08002B2CF9AE}" pid="4" name="ContentTypeId">
    <vt:lpwstr>0x010100044AF8C67ABECC458B2F393D29E4E3E7</vt:lpwstr>
  </property>
  <property fmtid="{D5CDD505-2E9C-101B-9397-08002B2CF9AE}" pid="5" name="WorkflowChangePath">
    <vt:lpwstr>d25fe73d-fcec-4a07-bd5f-0dc3409157cc,33;</vt:lpwstr>
  </property>
  <property fmtid="{D5CDD505-2E9C-101B-9397-08002B2CF9AE}" pid="6" name="Tags">
    <vt:lpwstr/>
  </property>
</Properties>
</file>